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MI et Banque Mondiale\PPA-BANQUE MONDIALE\Site web de la DDP\Bulletins DDP\"/>
    </mc:Choice>
  </mc:AlternateContent>
  <bookViews>
    <workbookView xWindow="390" yWindow="150" windowWidth="14580" windowHeight="4470" activeTab="1"/>
  </bookViews>
  <sheets>
    <sheet name="PIP Eclaté" sheetId="3" r:id="rId1"/>
    <sheet name="PIP Jan.22" sheetId="1" r:id="rId2"/>
    <sheet name="TOFE Jan.22" sheetId="2" r:id="rId3"/>
    <sheet name="Donnés" sheetId="4" r:id="rId4"/>
  </sheets>
  <externalReferences>
    <externalReference r:id="rId5"/>
  </externalReferences>
  <definedNames>
    <definedName name="_xlnm._FilterDatabase" localSheetId="1" hidden="1">'PIP Jan.22'!$A$7:$L$181</definedName>
  </definedNames>
  <calcPr calcId="152511"/>
</workbook>
</file>

<file path=xl/calcChain.xml><?xml version="1.0" encoding="utf-8"?>
<calcChain xmlns="http://schemas.openxmlformats.org/spreadsheetml/2006/main">
  <c r="B193" i="1" l="1"/>
  <c r="B192" i="1"/>
  <c r="B191" i="1"/>
  <c r="B190" i="1"/>
  <c r="B189" i="1"/>
  <c r="B188" i="1"/>
  <c r="B187" i="1"/>
  <c r="B186" i="1"/>
  <c r="B194" i="1" s="1"/>
  <c r="B185" i="1"/>
  <c r="K6" i="4" l="1"/>
  <c r="K5" i="4"/>
  <c r="B23" i="2"/>
  <c r="B26" i="2" s="1"/>
  <c r="B21" i="2"/>
  <c r="B15" i="2"/>
  <c r="B14" i="2"/>
  <c r="L177" i="1"/>
  <c r="E177" i="1"/>
  <c r="L176" i="1"/>
  <c r="E176" i="1"/>
  <c r="L175" i="1"/>
  <c r="L174" i="1"/>
  <c r="L173" i="1"/>
  <c r="L172" i="1"/>
  <c r="L171" i="1"/>
  <c r="L170" i="1"/>
  <c r="L169" i="1"/>
  <c r="L168" i="1"/>
  <c r="L167" i="1"/>
  <c r="E167" i="1"/>
  <c r="L166" i="1"/>
  <c r="L165" i="1"/>
  <c r="L164" i="1"/>
  <c r="L163" i="1"/>
  <c r="L162" i="1"/>
  <c r="L161" i="1"/>
  <c r="K159" i="1"/>
  <c r="C193" i="1" s="1"/>
  <c r="J159" i="1"/>
  <c r="I159" i="1"/>
  <c r="H159" i="1"/>
  <c r="G159" i="1"/>
  <c r="F159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K129" i="1"/>
  <c r="C192" i="1" s="1"/>
  <c r="J129" i="1"/>
  <c r="I129" i="1"/>
  <c r="H129" i="1"/>
  <c r="G129" i="1"/>
  <c r="F129" i="1"/>
  <c r="E129" i="1"/>
  <c r="L127" i="1"/>
  <c r="L126" i="1"/>
  <c r="L125" i="1"/>
  <c r="L124" i="1"/>
  <c r="L123" i="1"/>
  <c r="E123" i="1"/>
  <c r="L122" i="1"/>
  <c r="L121" i="1"/>
  <c r="L120" i="1"/>
  <c r="G120" i="1"/>
  <c r="G114" i="1" s="1"/>
  <c r="L119" i="1"/>
  <c r="E119" i="1"/>
  <c r="L118" i="1"/>
  <c r="L117" i="1"/>
  <c r="L116" i="1"/>
  <c r="K114" i="1"/>
  <c r="C191" i="1" s="1"/>
  <c r="J114" i="1"/>
  <c r="I114" i="1"/>
  <c r="H114" i="1"/>
  <c r="F114" i="1"/>
  <c r="L112" i="1"/>
  <c r="L111" i="1"/>
  <c r="L110" i="1"/>
  <c r="L109" i="1"/>
  <c r="L108" i="1"/>
  <c r="L107" i="1"/>
  <c r="L106" i="1"/>
  <c r="L105" i="1"/>
  <c r="E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K90" i="1"/>
  <c r="C190" i="1" s="1"/>
  <c r="J90" i="1"/>
  <c r="I90" i="1"/>
  <c r="H90" i="1"/>
  <c r="G90" i="1"/>
  <c r="F90" i="1"/>
  <c r="E90" i="1"/>
  <c r="L88" i="1"/>
  <c r="L87" i="1"/>
  <c r="L86" i="1"/>
  <c r="G86" i="1"/>
  <c r="G82" i="1" s="1"/>
  <c r="L85" i="1"/>
  <c r="L84" i="1"/>
  <c r="K82" i="1"/>
  <c r="C189" i="1" s="1"/>
  <c r="J82" i="1"/>
  <c r="I82" i="1"/>
  <c r="H82" i="1"/>
  <c r="F82" i="1"/>
  <c r="E82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K62" i="1"/>
  <c r="C188" i="1" s="1"/>
  <c r="J62" i="1"/>
  <c r="I62" i="1"/>
  <c r="H62" i="1"/>
  <c r="G62" i="1"/>
  <c r="F62" i="1"/>
  <c r="E62" i="1"/>
  <c r="L60" i="1"/>
  <c r="L59" i="1"/>
  <c r="L58" i="1"/>
  <c r="L57" i="1"/>
  <c r="L56" i="1"/>
  <c r="L55" i="1"/>
  <c r="L54" i="1"/>
  <c r="L53" i="1"/>
  <c r="L52" i="1"/>
  <c r="E52" i="1"/>
  <c r="L51" i="1"/>
  <c r="E51" i="1"/>
  <c r="L50" i="1"/>
  <c r="L49" i="1"/>
  <c r="L48" i="1"/>
  <c r="L47" i="1"/>
  <c r="L46" i="1"/>
  <c r="L45" i="1"/>
  <c r="L44" i="1"/>
  <c r="L43" i="1"/>
  <c r="L42" i="1"/>
  <c r="L41" i="1"/>
  <c r="K39" i="1"/>
  <c r="C187" i="1" s="1"/>
  <c r="J39" i="1"/>
  <c r="I39" i="1"/>
  <c r="H39" i="1"/>
  <c r="G39" i="1"/>
  <c r="F39" i="1"/>
  <c r="L37" i="1"/>
  <c r="L36" i="1"/>
  <c r="L35" i="1"/>
  <c r="L34" i="1"/>
  <c r="L33" i="1"/>
  <c r="L32" i="1"/>
  <c r="L31" i="1"/>
  <c r="L30" i="1"/>
  <c r="K28" i="1"/>
  <c r="C186" i="1" s="1"/>
  <c r="J28" i="1"/>
  <c r="I28" i="1"/>
  <c r="H28" i="1"/>
  <c r="G28" i="1"/>
  <c r="F28" i="1"/>
  <c r="E28" i="1"/>
  <c r="L26" i="1"/>
  <c r="L25" i="1"/>
  <c r="L24" i="1"/>
  <c r="L23" i="1"/>
  <c r="L22" i="1"/>
  <c r="L21" i="1"/>
  <c r="L20" i="1"/>
  <c r="L19" i="1"/>
  <c r="E19" i="1"/>
  <c r="L18" i="1"/>
  <c r="L17" i="1"/>
  <c r="E17" i="1"/>
  <c r="L16" i="1"/>
  <c r="L15" i="1"/>
  <c r="L14" i="1"/>
  <c r="L13" i="1"/>
  <c r="L12" i="1"/>
  <c r="L11" i="1"/>
  <c r="L10" i="1"/>
  <c r="K8" i="1"/>
  <c r="C185" i="1" s="1"/>
  <c r="J8" i="1"/>
  <c r="I8" i="1"/>
  <c r="H8" i="1"/>
  <c r="G8" i="1"/>
  <c r="F8" i="1"/>
  <c r="K74" i="3"/>
  <c r="K73" i="3"/>
  <c r="K72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69" i="3" l="1"/>
  <c r="K70" i="3"/>
  <c r="E39" i="1"/>
  <c r="E8" i="1"/>
  <c r="L90" i="1"/>
  <c r="L28" i="1"/>
  <c r="L114" i="1"/>
  <c r="L159" i="1"/>
  <c r="F179" i="1"/>
  <c r="L82" i="1"/>
  <c r="H179" i="1"/>
  <c r="L39" i="1"/>
  <c r="L62" i="1"/>
  <c r="L129" i="1"/>
  <c r="E159" i="1"/>
  <c r="J179" i="1"/>
  <c r="I179" i="1"/>
  <c r="E114" i="1"/>
  <c r="C194" i="1"/>
  <c r="G179" i="1"/>
  <c r="L8" i="1"/>
  <c r="K179" i="1"/>
  <c r="K71" i="3" l="1"/>
  <c r="K75" i="3" s="1"/>
  <c r="E179" i="1"/>
  <c r="L179" i="1"/>
</calcChain>
</file>

<file path=xl/sharedStrings.xml><?xml version="1.0" encoding="utf-8"?>
<sst xmlns="http://schemas.openxmlformats.org/spreadsheetml/2006/main" count="961" uniqueCount="294">
  <si>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</si>
  <si>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</si>
  <si>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</si>
  <si>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</si>
  <si>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</si>
  <si>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</si>
  <si>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</si>
  <si>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</si>
  <si>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/>
  </si>
  <si>
    <t>AGRICULTURE,ELEVAGE, PECHE</t>
  </si>
  <si>
    <t>FIDA</t>
  </si>
  <si>
    <t>DON</t>
  </si>
  <si>
    <t>Programme de gestion des eaux et des sols (PROGRES)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</si>
  <si>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</si>
  <si>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</si>
  <si>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</si>
  <si>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</si>
  <si>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</si>
  <si>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</si>
  <si>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</si>
  <si>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</si>
  <si>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Programme de réponse aux urgences acridienne(criquets pélerins)</t>
  </si>
  <si>
    <t>IDA</t>
  </si>
  <si>
    <t>PNUD</t>
  </si>
  <si>
    <t>Proramme de l'Est régional des terres arides</t>
  </si>
  <si>
    <t>BID</t>
  </si>
  <si>
    <t>Projet dryland</t>
  </si>
  <si>
    <t>BAD</t>
  </si>
  <si>
    <t>Résilience secheresse II PHASE 2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</si>
  <si>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</si>
  <si>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</si>
  <si>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</si>
  <si>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</si>
  <si>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</si>
  <si>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</si>
  <si>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</si>
  <si>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</si>
  <si>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</si>
  <si>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</si>
  <si>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</si>
  <si>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</si>
  <si>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</si>
  <si>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</si>
  <si>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</si>
  <si>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</si>
  <si>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</si>
  <si>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</si>
  <si>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</si>
  <si>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</si>
  <si>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</si>
  <si>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</si>
  <si>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</si>
  <si>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</si>
  <si>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Exploration géothermique</t>
  </si>
  <si>
    <t>Centrale de Damerjog</t>
  </si>
  <si>
    <t>Réhabilitation du réseau d'eau potable phase 2</t>
  </si>
  <si>
    <t>*1</t>
  </si>
  <si>
    <t>Réhabilitation du réseau d'eau potable phase 3</t>
  </si>
  <si>
    <t>Adduction d'eau potable(additionnel)</t>
  </si>
  <si>
    <t>CHINE</t>
  </si>
  <si>
    <t>Projet PEPER</t>
  </si>
  <si>
    <t>AFD</t>
  </si>
  <si>
    <t>Projet Assainissement Liquide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</si>
  <si>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</si>
  <si>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</si>
  <si>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</si>
  <si>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</si>
  <si>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</si>
  <si>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</si>
  <si>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</si>
  <si>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</si>
  <si>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</si>
  <si>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</si>
  <si>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</si>
  <si>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</si>
  <si>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</si>
  <si>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</si>
  <si>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</si>
  <si>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</si>
  <si>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Interconnexion électrique</t>
  </si>
  <si>
    <t>Projet de construction du Port de Tadjourah</t>
  </si>
  <si>
    <t>Projet de construction du Port de Tadjourah complémentaire</t>
  </si>
  <si>
    <t>Route Djibouti Galafi</t>
  </si>
  <si>
    <t>Financement Additionnel du projet de construction du port de Tadjourah</t>
  </si>
  <si>
    <t>OPEP</t>
  </si>
  <si>
    <t>Projet de construction du Port de Tadjourah complémentaire n°2</t>
  </si>
  <si>
    <t>Projet de construction du Port de Ghoubet</t>
  </si>
  <si>
    <t>Port multipurpose et terminal à bétail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</si>
  <si>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</si>
  <si>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</si>
  <si>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</si>
  <si>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</si>
  <si>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</si>
  <si>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</si>
  <si>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</si>
  <si>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</si>
  <si>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</si>
  <si>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</si>
  <si>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</si>
  <si>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</si>
  <si>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</si>
  <si>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</si>
  <si>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</si>
  <si>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</si>
  <si>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OMC</t>
  </si>
  <si>
    <t>Projet Amélioration enviro des affaires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</si>
  <si>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</si>
  <si>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</si>
  <si>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</si>
  <si>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</si>
  <si>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</si>
  <si>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</si>
  <si>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</si>
  <si>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</si>
  <si>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</si>
  <si>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</si>
  <si>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</si>
  <si>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</si>
  <si>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</si>
  <si>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</si>
  <si>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</si>
  <si>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</si>
  <si>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</si>
  <si>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</si>
  <si>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</si>
  <si>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</si>
  <si>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</si>
  <si>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</si>
  <si>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</si>
  <si>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</si>
  <si>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*3</t>
  </si>
  <si>
    <t>PAPSS Additionnel</t>
  </si>
  <si>
    <t>0 retards de croissance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</si>
  <si>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</si>
  <si>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</si>
  <si>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</si>
  <si>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</si>
  <si>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</si>
  <si>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</si>
  <si>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</si>
  <si>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</si>
  <si>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</si>
  <si>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</si>
  <si>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</si>
  <si>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</si>
  <si>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</si>
  <si>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</si>
  <si>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</si>
  <si>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Maladies transmissibles</t>
  </si>
  <si>
    <t>Maladies non transmissibles</t>
  </si>
  <si>
    <t>Programme d'urgence de Santé</t>
  </si>
  <si>
    <t>Capacités opérationnelles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</si>
  <si>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</si>
  <si>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</si>
  <si>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</si>
  <si>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</si>
  <si>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</si>
  <si>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</si>
  <si>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</si>
  <si>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</si>
  <si>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</si>
  <si>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</si>
  <si>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</si>
  <si>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</si>
  <si>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 xml:space="preserve">Projet de Renforcement de la Résilience  économique des entreprises vulnérables en RDD </t>
  </si>
  <si>
    <t>Modernisation de l'admnistration publique</t>
  </si>
  <si>
    <t>TOTAL GENERAL</t>
  </si>
  <si>
    <t>INTITULE</t>
  </si>
  <si>
    <t>Economie Numérique</t>
  </si>
  <si>
    <t>Hôpital CNSS</t>
  </si>
  <si>
    <t>OSS</t>
  </si>
  <si>
    <t>DRESS-EA</t>
  </si>
  <si>
    <t>Projet d'Appui à la professionnalisation et à la Numérisation de l'Enseignement Superieur</t>
  </si>
  <si>
    <t>Projet d'appui à la gouvernance et décentralisation</t>
  </si>
  <si>
    <t>Renforcement du Réseau d'Assainissement de. Djibouti (PERRAD 2)</t>
  </si>
  <si>
    <t>Extension et de Renforcement du Réseau d'Assainissement de. Djibouti (PERRAD)</t>
  </si>
  <si>
    <t>Cumul.22</t>
  </si>
  <si>
    <t>Mis à jour le 07 Février 2022</t>
  </si>
  <si>
    <t>Route d'accès au Port de Tadjourah (PK0 - PK9)</t>
  </si>
  <si>
    <t>Djibouti Addis Road corridor</t>
  </si>
  <si>
    <t>Projet d'Appui aux statistiques et prise de décisions GEDES</t>
  </si>
  <si>
    <t>Géothermie (Galla-Le-Koma)</t>
  </si>
  <si>
    <t>Projet d'Appui à la reduction de la vulnérabilité dans les zones de pêche cotières (PRAREV)</t>
  </si>
  <si>
    <t>DIRECTION DE LA DETTE PUBLIQUE</t>
  </si>
  <si>
    <t>SOUS/DIRECTION  DE GESTION ET SUIVI DES FINANCEMENTS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</si>
  <si>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</si>
  <si>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</si>
  <si>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</si>
  <si>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</si>
  <si>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</si>
  <si>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</si>
  <si>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</si>
  <si>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</si>
  <si>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</si>
  <si>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2022</t>
  </si>
  <si>
    <t>TOTAUX</t>
  </si>
  <si>
    <t>REPUBLIQUE DE DJIBOUTI</t>
  </si>
  <si>
    <t>UNITE-EGALITE-PAIX</t>
  </si>
  <si>
    <t xml:space="preserve">DIRECTION DE LA DETTE PUBLIQUE </t>
  </si>
  <si>
    <t>SERVICE DES DECAISSEMENTS</t>
  </si>
  <si>
    <t>Situation de décaissements du mois de Janvier 2022</t>
  </si>
  <si>
    <t>Taux de 09/02/2022</t>
  </si>
  <si>
    <t>USD (fixe)</t>
  </si>
  <si>
    <t>EURO</t>
  </si>
  <si>
    <t>Date</t>
  </si>
  <si>
    <t xml:space="preserve">Secteurs </t>
  </si>
  <si>
    <t xml:space="preserve">Réf du Marché </t>
  </si>
  <si>
    <t>Intitulés</t>
  </si>
  <si>
    <t xml:space="preserve">Bailleurs </t>
  </si>
  <si>
    <t xml:space="preserve">DRF Numero </t>
  </si>
  <si>
    <t xml:space="preserve">Type </t>
  </si>
  <si>
    <t xml:space="preserve">Référence </t>
  </si>
  <si>
    <t>Montant</t>
  </si>
  <si>
    <t>Devises</t>
  </si>
  <si>
    <t>CONV FDJ</t>
  </si>
  <si>
    <t>PROJET RENFORCEMENT DU SYSTÈME EDUCATION BILINGUE DPD CRIPEN</t>
  </si>
  <si>
    <t>7-DI-0074</t>
  </si>
  <si>
    <t>USD</t>
  </si>
  <si>
    <t>AFFAIRE SOCIALE</t>
  </si>
  <si>
    <t>PROJET HOPITAL GENERAL POUR LA CNSS DPD DJIBCOM BET</t>
  </si>
  <si>
    <t>2-DJ-1001 SI</t>
  </si>
  <si>
    <t>DJF</t>
  </si>
  <si>
    <t>PROJET RENFORCEMENT DU SYSTÈME EDUCATION BILINGUE DPD CABINET ARKIMED</t>
  </si>
  <si>
    <t>PROJET RENFORCEMENT DU SYSTÈME EDUCATION BILINGUE DPD ENTREPRISE HOUMED LOITA</t>
  </si>
  <si>
    <t>PROJET RENFORCEMENT DU SYSTÈME EDUCATION BILINGUE DPD ENTREPRISE STELLA</t>
  </si>
  <si>
    <t>EQUIPEMENT</t>
  </si>
  <si>
    <t>TRAVAUX DE RECONSTRUCTION DE LA RN9 ENTRE TADJOURAH ET ASSA HOUGOUB (PK0-PK9) DPD TAEP-Europe</t>
  </si>
  <si>
    <t>TRAVAUX DE RECONSTRUCTION DE LA RN9 ENTRE TADJOURAH ET ASSA HOUGOUB (PK0-PK9) DPD CHINA FIRST HIGHWAY ENGINEERING COMPANY</t>
  </si>
  <si>
    <t>AGRICULTURE</t>
  </si>
  <si>
    <t>REHABILITATION ET EXTENSION DU SYSTÈME D'ALIMENTATION EN EAU POTABLE DPD MOUSSA ABDELHAMID</t>
  </si>
  <si>
    <t>635/2016</t>
  </si>
  <si>
    <t>LOGEMENT</t>
  </si>
  <si>
    <t>PROJETS DE 840 LOGEMENTS DPD GROUPEMENT RAMA MODERN TRADING/BINAYA IMMO</t>
  </si>
  <si>
    <t>632/2013</t>
  </si>
  <si>
    <t>ENERGIE</t>
  </si>
  <si>
    <t>PROJET D'ELECTRIFICATION DURABLE DPD CABINET 3E Ing. S.E.N.C</t>
  </si>
  <si>
    <t>PROJET DE TRANSFERT MONETAIRE SUR FINANCEMENT ADDITIONNEL DRF</t>
  </si>
  <si>
    <t>DF A-01</t>
  </si>
  <si>
    <t>B.GOURVERNANCE</t>
  </si>
  <si>
    <t>PROJET GEDES DRF</t>
  </si>
  <si>
    <t>PROJET DU CORRIDOR ROUTIER SUD RN1, RN5 et RN19 DPD NIVYINTIZO SCARIE</t>
  </si>
  <si>
    <t>V3680</t>
  </si>
  <si>
    <t>PRODA DRF</t>
  </si>
  <si>
    <t>B1108</t>
  </si>
  <si>
    <t>PROLUC DRF</t>
  </si>
  <si>
    <t>PROJET RISPOST COVID-19 DRF</t>
  </si>
  <si>
    <t>B4773</t>
  </si>
  <si>
    <t>PROJET DE REPONSE AU DEVELOPPEMENT AUX IMPACTS DES DEPLACEMENTS DANS LA CORNE DE L'AFRIQUE DRF</t>
  </si>
  <si>
    <t>PROJET DU CORRIDOR ROUTIER SUD RN1, RN5 et RN19 DRF</t>
  </si>
  <si>
    <t>PROJET DE REPONSE AU DEVELOPPEMENT AUX IMPACTS DES DEPLACEMENTS DANS LA CORNE DE L'AFRIQUE DPD ONEAD</t>
  </si>
  <si>
    <t>PRODA DPD SHREEDHAR PRINTERS PVT LTD.</t>
  </si>
  <si>
    <t>PROJET D'ELECTRIFICATION DURABLE DPD IDROLEC INTERNATIONAL COMPANY</t>
  </si>
  <si>
    <t>PROJET RISPOST COVID-19 DPD BCB INFO SERVICE</t>
  </si>
  <si>
    <t>PROPEJA DPD ADDS</t>
  </si>
  <si>
    <t>PROGRAMME DE RESILIENCE A LA SECHERESSE DPD SOCIETE AFRICAINE D'INGENIERIE</t>
  </si>
  <si>
    <t>PROGRAMME DE RESILIENCE A LA SECHERESSE DPD LES HALLES TRADING</t>
  </si>
  <si>
    <t>PAEPARC DPD EGIS EAU</t>
  </si>
  <si>
    <t>PROJET D'EXPLORATION GEOTHERMIQUE DANS LA REGION DU LAC ASSAL DPD ICELAND DRILLING / JARDBORANIR</t>
  </si>
  <si>
    <t>PROGRAMME DE RESILIENCE A LA SECHERESSE DPD GERENY WATER WELL DRILLING &amp; CONSTRUCTION</t>
  </si>
  <si>
    <t>PAEPARC DPD ENTREPRISE DAWALEH CONSTRUCTION (EDC)</t>
  </si>
  <si>
    <t>PROGRAMME D'ADAPTATION DES MOYENS DE SUBSISTANCES RURAUX AU CHANGEMENT CLIMATIQUE DPD SALIFOU ABOUDOU AROUNA</t>
  </si>
  <si>
    <t>PROJET D'EXPLORATION GEOTHERMIQUE DANS LA REGION DU LAC ASSAL DPD GEOLOGICA GEOTHERMA GROUP. INC</t>
  </si>
  <si>
    <t>PAEPARC FAD DPD DR BOUH HOUSSEIN OFLEH</t>
  </si>
  <si>
    <t>PROGRAMME D'ADAPTATION DES MOYENS DE SUBSISTANCES RURAUX AU CHANGEMENT CLIMATIQUE DPD TEC INTERNATIONAL</t>
  </si>
  <si>
    <t>PROGRAMME DE RESILIENCE A LA SECHERESSE DPD MAURITANIAN CONSULTING GROUP</t>
  </si>
  <si>
    <t>PROGRAMME D'ADAPTATION DES MOYENS DE SUBSISTANCES RURAUX AU CHANGEMENT CLIMATIQUE DPD LES HALLES TRADING</t>
  </si>
  <si>
    <t>PROGRAMME D'ADAPTATION DES MOYENS DE SUBSISTANCES RURAUX AU CHANGEMENT CLIMATIQUE DPD AHMAR-LEGROUN ABDELKRIM</t>
  </si>
  <si>
    <t>PROGRAMME D'ADAPTATION DES MOYENS DE SUBSISTANCES RURAUX AU CHANGEMENT CLIMATIQUE DPD IDIL NOUR ABDI</t>
  </si>
  <si>
    <t xml:space="preserve">PARISER DPD ONEAD </t>
  </si>
  <si>
    <t>PROGRAMME D'ADAPTATION DES MOYENS DE SUBSISTANCES RURAUX AU CHANGEMENT CLIMATIQUE DPD MAURITANIA CONSULTING GROUP (MCG)</t>
  </si>
  <si>
    <t>PROJET D'EXPLORATION GEOTHERMIQUE DANS LA REGION DU LAC ASSAL DPD MOHAMED CHAARI</t>
  </si>
  <si>
    <t>PROGRAMME DE RESILIENCE A LA SECHERESSE DPD SYNEX CONSULTING</t>
  </si>
  <si>
    <t>projets terminés</t>
  </si>
  <si>
    <t>Agriculture</t>
  </si>
  <si>
    <t>IGAD</t>
  </si>
  <si>
    <t>PROGRES ADDITIONNEL (AVANCE)</t>
  </si>
  <si>
    <t>Prêt</t>
  </si>
  <si>
    <t>PROGRES ADDITIONNEL DRF</t>
  </si>
  <si>
    <t>Don</t>
  </si>
  <si>
    <t>TOTAL DU MOIS DE JANVIER 2022</t>
  </si>
  <si>
    <t>REPARTITION PIP DANS LE TOFE DE JANVIER 2022 (en Millions FD)</t>
  </si>
  <si>
    <t>TOTAL PROGRAMME D'INVESTISSEMENT PUBLIC 2022</t>
  </si>
  <si>
    <t>Affaire Sociale</t>
  </si>
  <si>
    <t>Projet d'appui au renforcement des compétences dans le secteur de la santé DRF</t>
  </si>
  <si>
    <t>Projet d'appui au renforcement des compétences dans le secteur de la santé DPD Mr PIERRE CHAUVIN</t>
  </si>
  <si>
    <t>Type</t>
  </si>
  <si>
    <t>SECTEURS/ PROJETS</t>
  </si>
  <si>
    <t>*1  Projets Avalisées</t>
  </si>
  <si>
    <t>*3 Projets affectés aux dépenses courantes</t>
  </si>
  <si>
    <t>SECTEURS</t>
  </si>
  <si>
    <t>PROGRAMME D'INVESTISSEMENTS PUBLICS DE JANVIER 2022</t>
  </si>
  <si>
    <t>En millions FD</t>
  </si>
  <si>
    <t>Prévisions 2022</t>
  </si>
  <si>
    <t>Tirages janv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</si>
</sst>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mmm\-yy;@"/>
    <numFmt numFmtId="165" formatCode="#,##0.000\ [$DJF]"/>
    <numFmt numFmtId="166" formatCode="#,##0.0\ [$DJF]"/>
    <numFmt numFmtId="167" formatCode="_-* #,##0\ _€_-;\-* #,##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Times New Roman"/>
      <family val="1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b/>
      <i/>
      <sz val="10"/>
      <name val="Arial"/>
      <family val="2"/>
    </font>
    <font>
      <sz val="12"/>
      <name val="Wingdings"/>
      <charset val="2"/>
    </font>
    <font>
      <b/>
      <i/>
      <sz val="12"/>
      <name val="Arial"/>
      <family val="2"/>
    </font>
    <font>
      <b/>
      <u/>
      <sz val="12"/>
      <color theme="3" tint="-0.499984740745262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78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8" fillId="2" borderId="0" xfId="3" quotePrefix="1" applyNumberFormat="1" applyFont="1" applyFill="1" applyBorder="1" applyAlignment="1" applyProtection="1">
      <alignment vertical="top"/>
    </xf>
    <xf numFmtId="0" fontId="8" fillId="2" borderId="0" xfId="3" quotePrefix="1" applyNumberFormat="1" applyFont="1" applyFill="1" applyBorder="1" applyAlignment="1" applyProtection="1">
      <alignment horizontal="center" vertical="top"/>
    </xf>
    <xf numFmtId="0" fontId="5" fillId="2" borderId="0" xfId="2" quotePrefix="1" applyFont="1" applyFill="1" applyAlignment="1">
      <alignment horizontal="center"/>
    </xf>
    <xf numFmtId="0" fontId="8" fillId="3" borderId="4" xfId="3" applyNumberFormat="1" applyFont="1" applyFill="1" applyBorder="1" applyAlignment="1" applyProtection="1">
      <alignment vertical="top"/>
    </xf>
    <xf numFmtId="0" fontId="8" fillId="3" borderId="5" xfId="3" applyNumberFormat="1" applyFont="1" applyFill="1" applyBorder="1" applyAlignment="1" applyProtection="1">
      <alignment vertical="top"/>
    </xf>
    <xf numFmtId="0" fontId="8" fillId="3" borderId="6" xfId="3" applyNumberFormat="1" applyFont="1" applyFill="1" applyBorder="1" applyAlignment="1" applyProtection="1">
      <alignment vertical="top"/>
    </xf>
    <xf numFmtId="3" fontId="8" fillId="3" borderId="5" xfId="3" applyNumberFormat="1" applyFont="1" applyFill="1" applyBorder="1" applyAlignment="1" applyProtection="1">
      <alignment horizontal="center" vertical="top"/>
    </xf>
    <xf numFmtId="0" fontId="8" fillId="2" borderId="0" xfId="3" applyNumberFormat="1" applyFont="1" applyFill="1" applyBorder="1" applyAlignment="1" applyProtection="1">
      <alignment vertical="top"/>
    </xf>
    <xf numFmtId="3" fontId="5" fillId="2" borderId="0" xfId="3" applyNumberFormat="1" applyFont="1" applyFill="1" applyBorder="1" applyAlignment="1" applyProtection="1">
      <alignment vertical="top"/>
    </xf>
    <xf numFmtId="0" fontId="5" fillId="2" borderId="7" xfId="2" applyFont="1" applyFill="1" applyBorder="1" applyAlignment="1">
      <alignment vertical="center"/>
    </xf>
    <xf numFmtId="0" fontId="5" fillId="2" borderId="7" xfId="2" applyFont="1" applyFill="1" applyBorder="1" applyAlignment="1"/>
    <xf numFmtId="0" fontId="5" fillId="2" borderId="7" xfId="2" applyFont="1" applyFill="1" applyBorder="1" applyAlignment="1">
      <alignment horizontal="center"/>
    </xf>
    <xf numFmtId="3" fontId="5" fillId="2" borderId="7" xfId="2" applyNumberFormat="1" applyFont="1" applyFill="1" applyBorder="1" applyAlignment="1">
      <alignment horizontal="center"/>
    </xf>
    <xf numFmtId="0" fontId="5" fillId="2" borderId="7" xfId="3" applyFont="1" applyFill="1" applyBorder="1" applyAlignment="1">
      <alignment horizontal="left" vertical="center"/>
    </xf>
    <xf numFmtId="0" fontId="5" fillId="2" borderId="7" xfId="3" quotePrefix="1" applyFont="1" applyFill="1" applyBorder="1" applyAlignment="1">
      <alignment horizontal="left"/>
    </xf>
    <xf numFmtId="0" fontId="5" fillId="2" borderId="7" xfId="3" quotePrefix="1" applyFont="1" applyFill="1" applyBorder="1" applyAlignment="1">
      <alignment horizontal="center"/>
    </xf>
    <xf numFmtId="0" fontId="5" fillId="5" borderId="0" xfId="3" quotePrefix="1" applyFont="1" applyFill="1" applyBorder="1" applyAlignment="1">
      <alignment horizontal="left"/>
    </xf>
    <xf numFmtId="0" fontId="8" fillId="5" borderId="0" xfId="3" quotePrefix="1" applyFont="1" applyFill="1" applyBorder="1" applyAlignment="1">
      <alignment horizontal="left"/>
    </xf>
    <xf numFmtId="0" fontId="5" fillId="2" borderId="0" xfId="3" quotePrefix="1" applyFont="1" applyFill="1" applyBorder="1" applyAlignment="1">
      <alignment horizontal="left"/>
    </xf>
    <xf numFmtId="0" fontId="8" fillId="3" borderId="8" xfId="3" applyNumberFormat="1" applyFont="1" applyFill="1" applyBorder="1" applyAlignment="1" applyProtection="1">
      <alignment vertical="top"/>
    </xf>
    <xf numFmtId="0" fontId="8" fillId="3" borderId="9" xfId="3" applyNumberFormat="1" applyFont="1" applyFill="1" applyBorder="1" applyAlignment="1" applyProtection="1">
      <alignment vertical="top"/>
    </xf>
    <xf numFmtId="0" fontId="8" fillId="3" borderId="10" xfId="3" applyNumberFormat="1" applyFont="1" applyFill="1" applyBorder="1" applyAlignment="1" applyProtection="1">
      <alignment vertical="top"/>
    </xf>
    <xf numFmtId="0" fontId="8" fillId="3" borderId="11" xfId="3" applyNumberFormat="1" applyFont="1" applyFill="1" applyBorder="1" applyAlignment="1" applyProtection="1">
      <alignment vertical="top"/>
    </xf>
    <xf numFmtId="0" fontId="5" fillId="5" borderId="0" xfId="3" quotePrefix="1" applyFont="1" applyFill="1" applyBorder="1" applyAlignment="1">
      <alignment horizontal="left" vertical="center"/>
    </xf>
    <xf numFmtId="0" fontId="8" fillId="5" borderId="0" xfId="3" quotePrefix="1" applyFont="1" applyFill="1" applyBorder="1" applyAlignment="1">
      <alignment horizontal="center"/>
    </xf>
    <xf numFmtId="0" fontId="5" fillId="2" borderId="0" xfId="3" quotePrefix="1" applyFont="1" applyFill="1" applyBorder="1" applyAlignment="1">
      <alignment horizontal="center"/>
    </xf>
    <xf numFmtId="0" fontId="9" fillId="3" borderId="5" xfId="3" applyNumberFormat="1" applyFont="1" applyFill="1" applyBorder="1" applyAlignment="1" applyProtection="1">
      <alignment vertical="center"/>
    </xf>
    <xf numFmtId="0" fontId="9" fillId="3" borderId="5" xfId="3" applyNumberFormat="1" applyFont="1" applyFill="1" applyBorder="1" applyAlignment="1" applyProtection="1">
      <alignment vertical="top"/>
    </xf>
    <xf numFmtId="44" fontId="5" fillId="2" borderId="7" xfId="5" applyFont="1" applyFill="1" applyBorder="1" applyAlignment="1">
      <alignment vertical="center"/>
    </xf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0" fontId="5" fillId="5" borderId="0" xfId="2" quotePrefix="1" applyFont="1" applyFill="1" applyAlignment="1"/>
    <xf numFmtId="0" fontId="8" fillId="5" borderId="0" xfId="2" quotePrefix="1" applyFont="1" applyFill="1" applyAlignment="1"/>
    <xf numFmtId="0" fontId="5" fillId="2" borderId="0" xfId="2" quotePrefix="1" applyFont="1" applyFill="1" applyAlignment="1"/>
    <xf numFmtId="0" fontId="8" fillId="2" borderId="0" xfId="2" applyFont="1" applyFill="1" applyBorder="1"/>
    <xf numFmtId="0" fontId="5" fillId="2" borderId="12" xfId="2" applyFont="1" applyFill="1" applyBorder="1" applyAlignment="1">
      <alignment vertical="center"/>
    </xf>
    <xf numFmtId="0" fontId="5" fillId="2" borderId="7" xfId="0" applyFont="1" applyFill="1" applyBorder="1" applyAlignment="1">
      <alignment horizontal="center"/>
    </xf>
    <xf numFmtId="0" fontId="4" fillId="0" borderId="0" xfId="0" applyFont="1"/>
    <xf numFmtId="0" fontId="9" fillId="3" borderId="8" xfId="3" applyNumberFormat="1" applyFont="1" applyFill="1" applyBorder="1" applyAlignment="1" applyProtection="1">
      <alignment vertical="top"/>
    </xf>
    <xf numFmtId="0" fontId="9" fillId="3" borderId="9" xfId="3" applyNumberFormat="1" applyFont="1" applyFill="1" applyBorder="1" applyAlignment="1" applyProtection="1">
      <alignment vertical="top"/>
    </xf>
    <xf numFmtId="0" fontId="8" fillId="2" borderId="0" xfId="3" quotePrefix="1" applyFont="1" applyFill="1" applyBorder="1" applyAlignment="1">
      <alignment horizontal="left"/>
    </xf>
    <xf numFmtId="0" fontId="8" fillId="2" borderId="0" xfId="3" quotePrefix="1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5" fillId="2" borderId="7" xfId="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3" fontId="5" fillId="2" borderId="7" xfId="2" applyNumberFormat="1" applyFont="1" applyFill="1" applyBorder="1" applyAlignment="1"/>
    <xf numFmtId="0" fontId="5" fillId="2" borderId="12" xfId="2" applyFont="1" applyFill="1" applyBorder="1" applyAlignment="1"/>
    <xf numFmtId="3" fontId="5" fillId="2" borderId="12" xfId="2" applyNumberFormat="1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3" fontId="5" fillId="0" borderId="7" xfId="2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7" xfId="3" applyFont="1" applyFill="1" applyBorder="1" applyAlignment="1">
      <alignment horizontal="left"/>
    </xf>
    <xf numFmtId="0" fontId="5" fillId="0" borderId="7" xfId="3" quotePrefix="1" applyFont="1" applyFill="1" applyBorder="1" applyAlignment="1">
      <alignment horizontal="left"/>
    </xf>
    <xf numFmtId="0" fontId="5" fillId="0" borderId="7" xfId="3" quotePrefix="1" applyFont="1" applyFill="1" applyBorder="1" applyAlignment="1">
      <alignment horizontal="center"/>
    </xf>
    <xf numFmtId="0" fontId="5" fillId="0" borderId="7" xfId="2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0" fontId="5" fillId="0" borderId="13" xfId="2" applyFont="1" applyFill="1" applyBorder="1" applyAlignment="1"/>
    <xf numFmtId="0" fontId="5" fillId="0" borderId="7" xfId="2" applyFont="1" applyFill="1" applyBorder="1" applyAlignment="1">
      <alignment horizontal="left"/>
    </xf>
    <xf numFmtId="1" fontId="5" fillId="0" borderId="7" xfId="2" applyNumberFormat="1" applyFont="1" applyFill="1" applyBorder="1" applyAlignment="1">
      <alignment horizontal="center"/>
    </xf>
    <xf numFmtId="0" fontId="5" fillId="0" borderId="12" xfId="2" applyFont="1" applyFill="1" applyBorder="1" applyAlignment="1">
      <alignment horizontal="center"/>
    </xf>
    <xf numFmtId="1" fontId="5" fillId="0" borderId="7" xfId="1" applyNumberFormat="1" applyFont="1" applyFill="1" applyBorder="1" applyAlignment="1">
      <alignment horizontal="center"/>
    </xf>
    <xf numFmtId="0" fontId="11" fillId="3" borderId="4" xfId="3" applyNumberFormat="1" applyFont="1" applyFill="1" applyBorder="1" applyAlignment="1" applyProtection="1">
      <alignment vertical="top"/>
    </xf>
    <xf numFmtId="0" fontId="11" fillId="3" borderId="5" xfId="3" applyNumberFormat="1" applyFont="1" applyFill="1" applyBorder="1" applyAlignment="1" applyProtection="1">
      <alignment vertical="top"/>
    </xf>
    <xf numFmtId="0" fontId="11" fillId="3" borderId="6" xfId="2" applyFont="1" applyFill="1" applyBorder="1"/>
    <xf numFmtId="0" fontId="11" fillId="3" borderId="5" xfId="2" applyFont="1" applyFill="1" applyBorder="1"/>
    <xf numFmtId="3" fontId="11" fillId="3" borderId="5" xfId="2" applyNumberFormat="1" applyFont="1" applyFill="1" applyBorder="1" applyAlignment="1">
      <alignment horizontal="center"/>
    </xf>
    <xf numFmtId="0" fontId="5" fillId="6" borderId="7" xfId="2" applyFont="1" applyFill="1" applyBorder="1" applyAlignment="1">
      <alignment horizontal="center"/>
    </xf>
    <xf numFmtId="3" fontId="5" fillId="6" borderId="7" xfId="2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3" fontId="5" fillId="6" borderId="7" xfId="0" applyNumberFormat="1" applyFont="1" applyFill="1" applyBorder="1" applyAlignment="1">
      <alignment horizontal="center"/>
    </xf>
    <xf numFmtId="3" fontId="8" fillId="3" borderId="5" xfId="2" applyNumberFormat="1" applyFont="1" applyFill="1" applyBorder="1" applyAlignment="1">
      <alignment horizontal="center"/>
    </xf>
    <xf numFmtId="0" fontId="0" fillId="5" borderId="0" xfId="0" applyFill="1"/>
    <xf numFmtId="0" fontId="15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8" fillId="5" borderId="5" xfId="0" applyFont="1" applyFill="1" applyBorder="1"/>
    <xf numFmtId="0" fontId="8" fillId="5" borderId="5" xfId="0" applyFont="1" applyFill="1" applyBorder="1" applyAlignment="1">
      <alignment horizontal="center"/>
    </xf>
    <xf numFmtId="0" fontId="0" fillId="5" borderId="15" xfId="0" applyFill="1" applyBorder="1"/>
    <xf numFmtId="0" fontId="17" fillId="5" borderId="12" xfId="0" applyFont="1" applyFill="1" applyBorder="1" applyAlignment="1">
      <alignment horizontal="left" indent="2"/>
    </xf>
    <xf numFmtId="3" fontId="8" fillId="5" borderId="12" xfId="0" applyNumberFormat="1" applyFont="1" applyFill="1" applyBorder="1"/>
    <xf numFmtId="0" fontId="17" fillId="5" borderId="16" xfId="0" applyFont="1" applyFill="1" applyBorder="1" applyAlignment="1">
      <alignment horizontal="left" indent="2"/>
    </xf>
    <xf numFmtId="3" fontId="8" fillId="5" borderId="16" xfId="0" applyNumberFormat="1" applyFont="1" applyFill="1" applyBorder="1"/>
    <xf numFmtId="0" fontId="17" fillId="5" borderId="13" xfId="0" applyFont="1" applyFill="1" applyBorder="1" applyAlignment="1">
      <alignment horizontal="left" indent="2"/>
    </xf>
    <xf numFmtId="3" fontId="8" fillId="5" borderId="13" xfId="0" applyNumberFormat="1" applyFont="1" applyFill="1" applyBorder="1"/>
    <xf numFmtId="0" fontId="19" fillId="5" borderId="0" xfId="0" applyFont="1" applyFill="1"/>
    <xf numFmtId="3" fontId="20" fillId="5" borderId="0" xfId="0" applyNumberFormat="1" applyFont="1" applyFill="1"/>
    <xf numFmtId="0" fontId="21" fillId="5" borderId="0" xfId="0" applyFont="1" applyFill="1"/>
    <xf numFmtId="0" fontId="0" fillId="5" borderId="0" xfId="0" applyFill="1" applyBorder="1" applyAlignment="1">
      <alignment horizontal="left" indent="2"/>
    </xf>
    <xf numFmtId="3" fontId="22" fillId="5" borderId="16" xfId="0" applyNumberFormat="1" applyFont="1" applyFill="1" applyBorder="1"/>
    <xf numFmtId="9" fontId="0" fillId="0" borderId="0" xfId="1" applyFont="1"/>
    <xf numFmtId="3" fontId="0" fillId="0" borderId="0" xfId="0" applyNumberFormat="1"/>
    <xf numFmtId="0" fontId="23" fillId="5" borderId="13" xfId="0" applyFont="1" applyFill="1" applyBorder="1" applyAlignment="1">
      <alignment horizontal="left" indent="2"/>
    </xf>
    <xf numFmtId="0" fontId="23" fillId="5" borderId="0" xfId="0" applyFont="1" applyFill="1" applyBorder="1" applyAlignment="1">
      <alignment horizontal="left" indent="2"/>
    </xf>
    <xf numFmtId="3" fontId="20" fillId="5" borderId="0" xfId="0" applyNumberFormat="1" applyFont="1" applyFill="1" applyBorder="1"/>
    <xf numFmtId="0" fontId="23" fillId="5" borderId="7" xfId="0" applyFont="1" applyFill="1" applyBorder="1" applyAlignment="1">
      <alignment horizontal="left" indent="2"/>
    </xf>
    <xf numFmtId="3" fontId="22" fillId="5" borderId="7" xfId="0" applyNumberFormat="1" applyFont="1" applyFill="1" applyBorder="1"/>
    <xf numFmtId="0" fontId="8" fillId="5" borderId="7" xfId="0" applyFont="1" applyFill="1" applyBorder="1"/>
    <xf numFmtId="3" fontId="24" fillId="5" borderId="7" xfId="0" applyNumberFormat="1" applyFont="1" applyFill="1" applyBorder="1"/>
    <xf numFmtId="0" fontId="8" fillId="7" borderId="4" xfId="2" applyFont="1" applyFill="1" applyBorder="1" applyAlignment="1">
      <alignment horizontal="center" vertical="center"/>
    </xf>
    <xf numFmtId="0" fontId="0" fillId="0" borderId="4" xfId="0" applyBorder="1"/>
    <xf numFmtId="3" fontId="5" fillId="0" borderId="1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3" fontId="8" fillId="7" borderId="5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7" xfId="0" applyFont="1" applyBorder="1" applyAlignment="1">
      <alignment horizontal="left"/>
    </xf>
    <xf numFmtId="165" fontId="0" fillId="0" borderId="7" xfId="0" applyNumberFormat="1" applyBorder="1"/>
    <xf numFmtId="166" fontId="0" fillId="0" borderId="7" xfId="0" applyNumberFormat="1" applyBorder="1"/>
    <xf numFmtId="0" fontId="29" fillId="8" borderId="7" xfId="0" applyFont="1" applyFill="1" applyBorder="1"/>
    <xf numFmtId="0" fontId="29" fillId="8" borderId="7" xfId="0" applyFont="1" applyFill="1" applyBorder="1" applyAlignment="1">
      <alignment wrapText="1"/>
    </xf>
    <xf numFmtId="17" fontId="29" fillId="8" borderId="7" xfId="0" applyNumberFormat="1" applyFont="1" applyFill="1" applyBorder="1" applyAlignment="1">
      <alignment horizontal="center"/>
    </xf>
    <xf numFmtId="14" fontId="0" fillId="0" borderId="7" xfId="0" applyNumberFormat="1" applyBorder="1"/>
    <xf numFmtId="0" fontId="0" fillId="0" borderId="7" xfId="0" applyBorder="1"/>
    <xf numFmtId="0" fontId="0" fillId="0" borderId="7" xfId="0" applyBorder="1" applyAlignment="1">
      <alignment horizontal="right"/>
    </xf>
    <xf numFmtId="43" fontId="0" fillId="0" borderId="7" xfId="6" applyFont="1" applyBorder="1"/>
    <xf numFmtId="167" fontId="0" fillId="0" borderId="7" xfId="6" applyNumberFormat="1" applyFont="1" applyBorder="1"/>
    <xf numFmtId="0" fontId="0" fillId="0" borderId="7" xfId="0" applyFill="1" applyBorder="1"/>
    <xf numFmtId="0" fontId="0" fillId="0" borderId="7" xfId="0" applyFill="1" applyBorder="1" applyAlignment="1">
      <alignment horizontal="right"/>
    </xf>
    <xf numFmtId="43" fontId="0" fillId="0" borderId="7" xfId="6" applyFont="1" applyFill="1" applyBorder="1"/>
    <xf numFmtId="167" fontId="0" fillId="0" borderId="7" xfId="0" applyNumberFormat="1" applyBorder="1"/>
    <xf numFmtId="167" fontId="2" fillId="8" borderId="7" xfId="0" applyNumberFormat="1" applyFont="1" applyFill="1" applyBorder="1"/>
    <xf numFmtId="14" fontId="0" fillId="4" borderId="7" xfId="0" applyNumberFormat="1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43" fontId="0" fillId="4" borderId="7" xfId="6" applyFont="1" applyFill="1" applyBorder="1"/>
    <xf numFmtId="167" fontId="0" fillId="4" borderId="7" xfId="6" applyNumberFormat="1" applyFont="1" applyFill="1" applyBorder="1"/>
    <xf numFmtId="14" fontId="0" fillId="4" borderId="0" xfId="0" applyNumberFormat="1" applyFill="1"/>
    <xf numFmtId="0" fontId="0" fillId="4" borderId="0" xfId="0" applyFill="1"/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43" fontId="0" fillId="4" borderId="16" xfId="6" applyFont="1" applyFill="1" applyBorder="1"/>
    <xf numFmtId="167" fontId="0" fillId="4" borderId="16" xfId="6" applyNumberFormat="1" applyFont="1" applyFill="1" applyBorder="1"/>
    <xf numFmtId="43" fontId="4" fillId="4" borderId="7" xfId="6" applyFont="1" applyFill="1" applyBorder="1"/>
    <xf numFmtId="0" fontId="0" fillId="0" borderId="7" xfId="0" applyBorder="1" applyAlignment="1">
      <alignment horizontal="center"/>
    </xf>
    <xf numFmtId="167" fontId="0" fillId="0" borderId="0" xfId="0" applyNumberFormat="1"/>
    <xf numFmtId="0" fontId="5" fillId="2" borderId="7" xfId="2" applyFont="1" applyFill="1" applyBorder="1" applyAlignment="1">
      <alignment horizontal="left"/>
    </xf>
    <xf numFmtId="1" fontId="5" fillId="2" borderId="7" xfId="2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8" fillId="7" borderId="5" xfId="2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5" fillId="2" borderId="0" xfId="7" applyFont="1" applyFill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2" borderId="0" xfId="2" applyFont="1" applyFill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wrapText="1"/>
    </xf>
    <xf numFmtId="164" fontId="7" fillId="3" borderId="2" xfId="2" applyNumberFormat="1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 wrapText="1"/>
    </xf>
    <xf numFmtId="0" fontId="7" fillId="3" borderId="2" xfId="2" applyFont="1" applyFill="1" applyBorder="1" applyAlignment="1">
      <alignment horizontal="center" wrapText="1"/>
    </xf>
    <xf numFmtId="0" fontId="5" fillId="5" borderId="3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9" fontId="4" fillId="0" borderId="0" xfId="1" applyFont="1"/>
  </cellXfs>
  <cellStyles count="8">
    <cellStyle name="Milliers" xfId="6" builtinId="3"/>
    <cellStyle name="Milliers 2 2" xfId="4"/>
    <cellStyle name="Monétaire 2" xfId="5"/>
    <cellStyle name="Normal" xfId="0" builtinId="0"/>
    <cellStyle name="Normal 2" xfId="2"/>
    <cellStyle name="Normal 2 2" xfId="7"/>
    <cellStyle name="Normal_Feuil1" xfId="3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</a:t>
            </a:r>
            <a:r>
              <a:rPr lang="fr-FR" baseline="0"/>
              <a:t> du PIP dans le TOFE </a:t>
            </a:r>
            <a:endParaRPr lang="fr-FR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950986739401344E-2"/>
          <c:y val="0.25567486706648745"/>
          <c:w val="0.84822653380418644"/>
          <c:h val="0.7168664472688046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4"/>
          </c:dPt>
          <c:dPt>
            <c:idx val="3"/>
            <c:bubble3D val="0"/>
            <c:explosion val="10"/>
          </c:dPt>
          <c:dLbls>
            <c:dLbl>
              <c:idx val="0"/>
              <c:layout>
                <c:manualLayout>
                  <c:x val="-2.9576990376202976E-2"/>
                  <c:y val="-8.99043404698381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dons
28%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300393700787413"/>
                  <c:y val="-0.28759607528397824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prêts
59%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108267716535445E-3"/>
                  <c:y val="-3.080887616320688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Avalisés
13%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'TOFE Jan.22'!$A$20:$A$23</c:f>
              <c:strCache>
                <c:ptCount val="4"/>
                <c:pt idx="0">
                  <c:v>Ø      Financés sur dons</c:v>
                </c:pt>
                <c:pt idx="1">
                  <c:v>Ø      Financés sur prêts</c:v>
                </c:pt>
                <c:pt idx="3">
                  <c:v>Ø      Avalisés</c:v>
                </c:pt>
              </c:strCache>
            </c:strRef>
          </c:cat>
          <c:val>
            <c:numRef>
              <c:f>'TOFE Jan.22'!$B$20:$B$23</c:f>
              <c:numCache>
                <c:formatCode>#,##0</c:formatCode>
                <c:ptCount val="4"/>
                <c:pt idx="0">
                  <c:v>346</c:v>
                </c:pt>
                <c:pt idx="1">
                  <c:v>737</c:v>
                </c:pt>
                <c:pt idx="3">
                  <c:v>165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27</xdr:row>
      <xdr:rowOff>104775</xdr:rowOff>
    </xdr:from>
    <xdr:to>
      <xdr:col>1</xdr:col>
      <xdr:colOff>590550</xdr:colOff>
      <xdr:row>46</xdr:row>
      <xdr:rowOff>161925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uil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E67" workbookViewId="0">
      <selection activeCell="J87" sqref="J87"/>
    </sheetView>
  </sheetViews>
  <sheetFormatPr baseColWidth="10" defaultRowHeight="15" x14ac:dyDescent="0.25"/>
  <cols>
    <col min="1" max="1" width="10.42578125" customWidth="1"/>
    <col min="2" max="2" width="18.5703125" customWidth="1"/>
    <col min="4" max="4" width="130.5703125" customWidth="1"/>
    <col min="5" max="5" width="8.7109375" customWidth="1"/>
    <col min="6" max="6" width="8.85546875" customWidth="1"/>
    <col min="7" max="7" width="5.140625" customWidth="1"/>
    <col min="8" max="8" width="12" bestFit="1" customWidth="1"/>
    <col min="9" max="9" width="15.140625" customWidth="1"/>
    <col min="10" max="10" width="7.7109375" customWidth="1"/>
    <col min="11" max="11" width="16.7109375" customWidth="1"/>
  </cols>
  <sheetData>
    <row r="1" spans="1:11" ht="15.75" x14ac:dyDescent="0.25">
      <c r="A1" s="161" t="s">
        <v>196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5.75" x14ac:dyDescent="0.25">
      <c r="A2" s="161" t="s">
        <v>197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15.75" x14ac:dyDescent="0.25">
      <c r="A3" s="161" t="s">
        <v>198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15.75" x14ac:dyDescent="0.25">
      <c r="A4" s="161" t="s">
        <v>199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7" spans="1:11" ht="18.75" x14ac:dyDescent="0.3">
      <c r="A7" s="118" t="s">
        <v>200</v>
      </c>
    </row>
    <row r="8" spans="1:11" ht="18.75" x14ac:dyDescent="0.3">
      <c r="A8" s="118"/>
    </row>
    <row r="9" spans="1:11" ht="15.75" x14ac:dyDescent="0.25">
      <c r="A9" s="119" t="s">
        <v>201</v>
      </c>
    </row>
    <row r="10" spans="1:11" x14ac:dyDescent="0.25">
      <c r="A10" s="120" t="s">
        <v>202</v>
      </c>
      <c r="B10" s="121">
        <v>177.721</v>
      </c>
    </row>
    <row r="11" spans="1:11" x14ac:dyDescent="0.25">
      <c r="A11" s="120" t="s">
        <v>203</v>
      </c>
      <c r="B11" s="122">
        <v>203.37</v>
      </c>
    </row>
    <row r="12" spans="1:11" ht="30" customHeight="1" x14ac:dyDescent="0.25">
      <c r="A12" s="123" t="s">
        <v>204</v>
      </c>
      <c r="B12" s="123" t="s">
        <v>205</v>
      </c>
      <c r="C12" s="124" t="s">
        <v>206</v>
      </c>
      <c r="D12" s="125" t="s">
        <v>207</v>
      </c>
      <c r="E12" s="123" t="s">
        <v>208</v>
      </c>
      <c r="F12" s="124" t="s">
        <v>209</v>
      </c>
      <c r="G12" s="123" t="s">
        <v>210</v>
      </c>
      <c r="H12" s="123" t="s">
        <v>211</v>
      </c>
      <c r="I12" s="123" t="s">
        <v>212</v>
      </c>
      <c r="J12" s="123" t="s">
        <v>213</v>
      </c>
      <c r="K12" s="123" t="s">
        <v>214</v>
      </c>
    </row>
    <row r="13" spans="1:11" x14ac:dyDescent="0.25">
      <c r="A13" s="126">
        <v>44587</v>
      </c>
      <c r="B13" s="127" t="s">
        <v>116</v>
      </c>
      <c r="C13" s="127"/>
      <c r="D13" s="127" t="s">
        <v>215</v>
      </c>
      <c r="E13" s="128" t="s">
        <v>25</v>
      </c>
      <c r="F13" s="127">
        <v>2</v>
      </c>
      <c r="G13" s="127" t="s">
        <v>18</v>
      </c>
      <c r="H13" s="127" t="s">
        <v>216</v>
      </c>
      <c r="I13" s="129">
        <v>538132</v>
      </c>
      <c r="J13" s="127" t="s">
        <v>217</v>
      </c>
      <c r="K13" s="130">
        <f>I13*203.4</f>
        <v>109456048.8</v>
      </c>
    </row>
    <row r="14" spans="1:11" x14ac:dyDescent="0.25">
      <c r="A14" s="126">
        <v>44564</v>
      </c>
      <c r="B14" s="127" t="s">
        <v>218</v>
      </c>
      <c r="C14" s="127"/>
      <c r="D14" s="127" t="s">
        <v>219</v>
      </c>
      <c r="E14" s="128" t="s">
        <v>25</v>
      </c>
      <c r="F14" s="127">
        <v>19</v>
      </c>
      <c r="G14" s="127" t="s">
        <v>18</v>
      </c>
      <c r="H14" s="127" t="s">
        <v>220</v>
      </c>
      <c r="I14" s="129">
        <v>311512.5</v>
      </c>
      <c r="J14" s="127" t="s">
        <v>221</v>
      </c>
      <c r="K14" s="130">
        <f>I14</f>
        <v>311512.5</v>
      </c>
    </row>
    <row r="15" spans="1:11" x14ac:dyDescent="0.25">
      <c r="A15" s="126">
        <v>44586</v>
      </c>
      <c r="B15" s="127" t="s">
        <v>116</v>
      </c>
      <c r="C15" s="127"/>
      <c r="D15" s="127" t="s">
        <v>222</v>
      </c>
      <c r="E15" s="128" t="s">
        <v>25</v>
      </c>
      <c r="F15" s="127">
        <v>1</v>
      </c>
      <c r="G15" s="127" t="s">
        <v>18</v>
      </c>
      <c r="H15" s="127" t="s">
        <v>216</v>
      </c>
      <c r="I15" s="129">
        <v>2150000</v>
      </c>
      <c r="J15" s="127" t="s">
        <v>221</v>
      </c>
      <c r="K15" s="130">
        <f>I15</f>
        <v>2150000</v>
      </c>
    </row>
    <row r="16" spans="1:11" x14ac:dyDescent="0.25">
      <c r="A16" s="126">
        <v>44563</v>
      </c>
      <c r="B16" s="127" t="s">
        <v>116</v>
      </c>
      <c r="C16" s="127"/>
      <c r="D16" s="127" t="s">
        <v>223</v>
      </c>
      <c r="E16" s="128" t="s">
        <v>25</v>
      </c>
      <c r="F16" s="127">
        <v>6</v>
      </c>
      <c r="G16" s="127" t="s">
        <v>18</v>
      </c>
      <c r="H16" s="127" t="s">
        <v>216</v>
      </c>
      <c r="I16" s="129">
        <v>9203478</v>
      </c>
      <c r="J16" s="127" t="s">
        <v>221</v>
      </c>
      <c r="K16" s="130">
        <f>I16</f>
        <v>9203478</v>
      </c>
    </row>
    <row r="17" spans="1:11" x14ac:dyDescent="0.25">
      <c r="A17" s="126">
        <v>44563</v>
      </c>
      <c r="B17" s="127" t="s">
        <v>116</v>
      </c>
      <c r="C17" s="127"/>
      <c r="D17" s="127" t="s">
        <v>224</v>
      </c>
      <c r="E17" s="128" t="s">
        <v>25</v>
      </c>
      <c r="F17" s="127">
        <v>6</v>
      </c>
      <c r="G17" s="127" t="s">
        <v>18</v>
      </c>
      <c r="H17" s="127" t="s">
        <v>216</v>
      </c>
      <c r="I17" s="129">
        <v>17100000</v>
      </c>
      <c r="J17" s="127" t="s">
        <v>221</v>
      </c>
      <c r="K17" s="130">
        <f>I17</f>
        <v>17100000</v>
      </c>
    </row>
    <row r="18" spans="1:11" x14ac:dyDescent="0.25">
      <c r="A18" s="126">
        <v>44562</v>
      </c>
      <c r="B18" s="127" t="s">
        <v>225</v>
      </c>
      <c r="C18" s="127"/>
      <c r="D18" s="127" t="s">
        <v>226</v>
      </c>
      <c r="E18" s="128" t="s">
        <v>84</v>
      </c>
      <c r="F18" s="127">
        <v>11</v>
      </c>
      <c r="G18" s="127" t="s">
        <v>18</v>
      </c>
      <c r="H18" s="127">
        <v>13201</v>
      </c>
      <c r="I18" s="129">
        <v>112628</v>
      </c>
      <c r="J18" s="127" t="s">
        <v>217</v>
      </c>
      <c r="K18" s="130">
        <f>I18*177.721</f>
        <v>20016360.787999999</v>
      </c>
    </row>
    <row r="19" spans="1:11" x14ac:dyDescent="0.25">
      <c r="A19" s="126">
        <v>44562</v>
      </c>
      <c r="B19" s="127" t="s">
        <v>225</v>
      </c>
      <c r="C19" s="127"/>
      <c r="D19" s="127" t="s">
        <v>226</v>
      </c>
      <c r="E19" s="128" t="s">
        <v>84</v>
      </c>
      <c r="F19" s="127">
        <v>12</v>
      </c>
      <c r="G19" s="127" t="s">
        <v>18</v>
      </c>
      <c r="H19" s="127">
        <v>13201</v>
      </c>
      <c r="I19" s="129">
        <v>133317.5</v>
      </c>
      <c r="J19" s="127" t="s">
        <v>217</v>
      </c>
      <c r="K19" s="130">
        <f>I19*177.721</f>
        <v>23693319.4175</v>
      </c>
    </row>
    <row r="20" spans="1:11" x14ac:dyDescent="0.25">
      <c r="A20" s="126">
        <v>44562</v>
      </c>
      <c r="B20" s="127" t="s">
        <v>225</v>
      </c>
      <c r="C20" s="127"/>
      <c r="D20" s="127" t="s">
        <v>226</v>
      </c>
      <c r="E20" s="128" t="s">
        <v>84</v>
      </c>
      <c r="F20" s="127">
        <v>13</v>
      </c>
      <c r="G20" s="127" t="s">
        <v>18</v>
      </c>
      <c r="H20" s="127">
        <v>13201</v>
      </c>
      <c r="I20" s="129">
        <v>133385.5</v>
      </c>
      <c r="J20" s="127" t="s">
        <v>217</v>
      </c>
      <c r="K20" s="130">
        <f>I20*177.721</f>
        <v>23705404.445500001</v>
      </c>
    </row>
    <row r="21" spans="1:11" x14ac:dyDescent="0.25">
      <c r="A21" s="126">
        <v>44562</v>
      </c>
      <c r="B21" s="127" t="s">
        <v>225</v>
      </c>
      <c r="C21" s="127"/>
      <c r="D21" s="127" t="s">
        <v>227</v>
      </c>
      <c r="E21" s="128" t="s">
        <v>84</v>
      </c>
      <c r="F21" s="127">
        <v>16</v>
      </c>
      <c r="G21" s="127" t="s">
        <v>18</v>
      </c>
      <c r="H21" s="127">
        <v>13201</v>
      </c>
      <c r="I21" s="129">
        <v>42832977.880000003</v>
      </c>
      <c r="J21" s="127" t="s">
        <v>221</v>
      </c>
      <c r="K21" s="130">
        <f>I21</f>
        <v>42832977.880000003</v>
      </c>
    </row>
    <row r="22" spans="1:11" x14ac:dyDescent="0.25">
      <c r="A22" s="126">
        <v>44570</v>
      </c>
      <c r="B22" s="127" t="s">
        <v>228</v>
      </c>
      <c r="C22" s="127"/>
      <c r="D22" s="127" t="s">
        <v>229</v>
      </c>
      <c r="E22" s="128" t="s">
        <v>50</v>
      </c>
      <c r="F22" s="127">
        <v>129</v>
      </c>
      <c r="G22" s="127" t="s">
        <v>18</v>
      </c>
      <c r="H22" s="127" t="s">
        <v>230</v>
      </c>
      <c r="I22" s="129">
        <v>7600</v>
      </c>
      <c r="J22" s="127" t="s">
        <v>203</v>
      </c>
      <c r="K22" s="130">
        <f>I22*203.4</f>
        <v>1545840</v>
      </c>
    </row>
    <row r="23" spans="1:11" x14ac:dyDescent="0.25">
      <c r="A23" s="126">
        <v>44578</v>
      </c>
      <c r="B23" s="127" t="s">
        <v>231</v>
      </c>
      <c r="C23" s="127"/>
      <c r="D23" s="127" t="s">
        <v>232</v>
      </c>
      <c r="E23" s="128" t="s">
        <v>77</v>
      </c>
      <c r="F23" s="127">
        <v>17</v>
      </c>
      <c r="G23" s="127" t="s">
        <v>18</v>
      </c>
      <c r="H23" s="127" t="s">
        <v>233</v>
      </c>
      <c r="I23" s="129">
        <v>51455556</v>
      </c>
      <c r="J23" s="127" t="s">
        <v>221</v>
      </c>
      <c r="K23" s="130">
        <f>I23</f>
        <v>51455556</v>
      </c>
    </row>
    <row r="24" spans="1:11" x14ac:dyDescent="0.25">
      <c r="A24" s="126">
        <v>44591</v>
      </c>
      <c r="B24" s="131" t="s">
        <v>234</v>
      </c>
      <c r="C24" s="127"/>
      <c r="D24" s="131" t="s">
        <v>235</v>
      </c>
      <c r="E24" s="132" t="s">
        <v>22</v>
      </c>
      <c r="F24" s="131">
        <v>101</v>
      </c>
      <c r="G24" s="127" t="s">
        <v>18</v>
      </c>
      <c r="H24" s="131">
        <v>60690</v>
      </c>
      <c r="I24" s="129">
        <v>47646</v>
      </c>
      <c r="J24" s="131" t="s">
        <v>203</v>
      </c>
      <c r="K24" s="130">
        <f>I24*203.4</f>
        <v>9691196.4000000004</v>
      </c>
    </row>
    <row r="25" spans="1:11" x14ac:dyDescent="0.25">
      <c r="A25" s="126">
        <v>44592</v>
      </c>
      <c r="B25" s="131" t="s">
        <v>218</v>
      </c>
      <c r="C25" s="127"/>
      <c r="D25" s="131" t="s">
        <v>236</v>
      </c>
      <c r="E25" s="132" t="s">
        <v>22</v>
      </c>
      <c r="F25" s="131" t="s">
        <v>237</v>
      </c>
      <c r="G25" s="131" t="s">
        <v>18</v>
      </c>
      <c r="H25" s="131">
        <v>68650</v>
      </c>
      <c r="I25" s="129">
        <v>2133685</v>
      </c>
      <c r="J25" s="131" t="s">
        <v>217</v>
      </c>
      <c r="K25" s="130">
        <f t="shared" ref="K25:K32" si="0">I25*177.721</f>
        <v>379200631.88499999</v>
      </c>
    </row>
    <row r="26" spans="1:11" x14ac:dyDescent="0.25">
      <c r="A26" s="126">
        <v>44593</v>
      </c>
      <c r="B26" s="131" t="s">
        <v>238</v>
      </c>
      <c r="C26" s="127"/>
      <c r="D26" s="131" t="s">
        <v>239</v>
      </c>
      <c r="E26" s="132" t="s">
        <v>22</v>
      </c>
      <c r="F26" s="131">
        <v>7</v>
      </c>
      <c r="G26" s="131" t="s">
        <v>18</v>
      </c>
      <c r="H26" s="131">
        <v>66720</v>
      </c>
      <c r="I26" s="129">
        <v>85577.27</v>
      </c>
      <c r="J26" s="131" t="s">
        <v>217</v>
      </c>
      <c r="K26" s="130">
        <f t="shared" si="0"/>
        <v>15208878.001670001</v>
      </c>
    </row>
    <row r="27" spans="1:11" x14ac:dyDescent="0.25">
      <c r="A27" s="126">
        <v>44592</v>
      </c>
      <c r="B27" s="131" t="s">
        <v>225</v>
      </c>
      <c r="C27" s="127"/>
      <c r="D27" s="127" t="s">
        <v>240</v>
      </c>
      <c r="E27" s="132" t="s">
        <v>22</v>
      </c>
      <c r="F27" s="131">
        <v>7</v>
      </c>
      <c r="G27" s="131" t="s">
        <v>18</v>
      </c>
      <c r="H27" s="131" t="s">
        <v>241</v>
      </c>
      <c r="I27" s="129">
        <v>14370</v>
      </c>
      <c r="J27" s="131" t="s">
        <v>217</v>
      </c>
      <c r="K27" s="130">
        <f t="shared" si="0"/>
        <v>2553850.77</v>
      </c>
    </row>
    <row r="28" spans="1:11" x14ac:dyDescent="0.25">
      <c r="A28" s="126">
        <v>44580</v>
      </c>
      <c r="B28" s="131" t="s">
        <v>116</v>
      </c>
      <c r="C28" s="127"/>
      <c r="D28" s="127" t="s">
        <v>242</v>
      </c>
      <c r="E28" s="132" t="s">
        <v>22</v>
      </c>
      <c r="F28" s="131">
        <v>3</v>
      </c>
      <c r="G28" s="131" t="s">
        <v>11</v>
      </c>
      <c r="H28" s="131" t="s">
        <v>243</v>
      </c>
      <c r="I28" s="129">
        <v>291067.23</v>
      </c>
      <c r="J28" s="131" t="s">
        <v>217</v>
      </c>
      <c r="K28" s="130">
        <f t="shared" si="0"/>
        <v>51728759.182829998</v>
      </c>
    </row>
    <row r="29" spans="1:11" x14ac:dyDescent="0.25">
      <c r="A29" s="126">
        <v>44580</v>
      </c>
      <c r="B29" s="131" t="s">
        <v>228</v>
      </c>
      <c r="C29" s="127"/>
      <c r="D29" s="127" t="s">
        <v>244</v>
      </c>
      <c r="E29" s="132" t="s">
        <v>22</v>
      </c>
      <c r="F29" s="131">
        <v>25</v>
      </c>
      <c r="G29" s="131" t="s">
        <v>18</v>
      </c>
      <c r="H29" s="131">
        <v>66620</v>
      </c>
      <c r="I29" s="129">
        <v>33662.57</v>
      </c>
      <c r="J29" s="131" t="s">
        <v>217</v>
      </c>
      <c r="K29" s="130">
        <f t="shared" si="0"/>
        <v>5982545.6029700004</v>
      </c>
    </row>
    <row r="30" spans="1:11" x14ac:dyDescent="0.25">
      <c r="A30" s="126">
        <v>44580</v>
      </c>
      <c r="B30" s="131" t="s">
        <v>116</v>
      </c>
      <c r="C30" s="127"/>
      <c r="D30" s="127" t="s">
        <v>245</v>
      </c>
      <c r="E30" s="132" t="s">
        <v>22</v>
      </c>
      <c r="F30" s="131">
        <v>3</v>
      </c>
      <c r="G30" s="131" t="s">
        <v>11</v>
      </c>
      <c r="H30" s="131" t="s">
        <v>246</v>
      </c>
      <c r="I30" s="129">
        <v>505994.17</v>
      </c>
      <c r="J30" s="131" t="s">
        <v>217</v>
      </c>
      <c r="K30" s="130">
        <f t="shared" si="0"/>
        <v>89925789.886569992</v>
      </c>
    </row>
    <row r="31" spans="1:11" x14ac:dyDescent="0.25">
      <c r="A31" s="126">
        <v>44579</v>
      </c>
      <c r="B31" s="131" t="s">
        <v>218</v>
      </c>
      <c r="C31" s="127"/>
      <c r="D31" s="127" t="s">
        <v>247</v>
      </c>
      <c r="E31" s="132" t="s">
        <v>22</v>
      </c>
      <c r="F31" s="131">
        <v>34</v>
      </c>
      <c r="G31" s="131" t="s">
        <v>18</v>
      </c>
      <c r="H31" s="127">
        <v>58330</v>
      </c>
      <c r="I31" s="129">
        <v>292388.96000000002</v>
      </c>
      <c r="J31" s="131" t="s">
        <v>217</v>
      </c>
      <c r="K31" s="130">
        <f t="shared" si="0"/>
        <v>51963658.360160008</v>
      </c>
    </row>
    <row r="32" spans="1:11" x14ac:dyDescent="0.25">
      <c r="A32" s="126">
        <v>44572</v>
      </c>
      <c r="B32" s="131" t="s">
        <v>225</v>
      </c>
      <c r="C32" s="127"/>
      <c r="D32" s="127" t="s">
        <v>248</v>
      </c>
      <c r="E32" s="132" t="s">
        <v>22</v>
      </c>
      <c r="F32" s="131">
        <v>9</v>
      </c>
      <c r="G32" s="131" t="s">
        <v>18</v>
      </c>
      <c r="H32" s="131" t="s">
        <v>241</v>
      </c>
      <c r="I32" s="129">
        <v>19908.509999999998</v>
      </c>
      <c r="J32" s="131" t="s">
        <v>217</v>
      </c>
      <c r="K32" s="130">
        <f t="shared" si="0"/>
        <v>3538160.30571</v>
      </c>
    </row>
    <row r="33" spans="1:11" x14ac:dyDescent="0.25">
      <c r="A33" s="126">
        <v>44567</v>
      </c>
      <c r="B33" s="131" t="s">
        <v>218</v>
      </c>
      <c r="C33" s="127"/>
      <c r="D33" s="127" t="s">
        <v>249</v>
      </c>
      <c r="E33" s="132" t="s">
        <v>22</v>
      </c>
      <c r="F33" s="131">
        <v>33</v>
      </c>
      <c r="G33" s="131" t="s">
        <v>18</v>
      </c>
      <c r="H33" s="127">
        <v>58330</v>
      </c>
      <c r="I33" s="129">
        <v>118896.039</v>
      </c>
      <c r="J33" s="131" t="s">
        <v>221</v>
      </c>
      <c r="K33" s="130">
        <f>I33</f>
        <v>118896.039</v>
      </c>
    </row>
    <row r="34" spans="1:11" x14ac:dyDescent="0.25">
      <c r="A34" s="126">
        <v>44572</v>
      </c>
      <c r="B34" s="131" t="s">
        <v>116</v>
      </c>
      <c r="C34" s="127"/>
      <c r="D34" s="127" t="s">
        <v>250</v>
      </c>
      <c r="E34" s="132" t="s">
        <v>22</v>
      </c>
      <c r="F34" s="131">
        <v>2</v>
      </c>
      <c r="G34" s="131" t="s">
        <v>11</v>
      </c>
      <c r="H34" s="131" t="s">
        <v>243</v>
      </c>
      <c r="I34" s="129">
        <v>120220</v>
      </c>
      <c r="J34" s="131" t="s">
        <v>217</v>
      </c>
      <c r="K34" s="130">
        <f>I34*177.721</f>
        <v>21365618.620000001</v>
      </c>
    </row>
    <row r="35" spans="1:11" x14ac:dyDescent="0.25">
      <c r="A35" s="126">
        <v>44579</v>
      </c>
      <c r="B35" s="131" t="s">
        <v>234</v>
      </c>
      <c r="C35" s="127"/>
      <c r="D35" s="131" t="s">
        <v>251</v>
      </c>
      <c r="E35" s="132" t="s">
        <v>22</v>
      </c>
      <c r="F35" s="131">
        <v>99</v>
      </c>
      <c r="G35" s="131" t="s">
        <v>18</v>
      </c>
      <c r="H35" s="127">
        <v>60690</v>
      </c>
      <c r="I35" s="129">
        <v>21258451</v>
      </c>
      <c r="J35" s="131" t="s">
        <v>221</v>
      </c>
      <c r="K35" s="130">
        <f>I35</f>
        <v>21258451</v>
      </c>
    </row>
    <row r="36" spans="1:11" x14ac:dyDescent="0.25">
      <c r="A36" s="126">
        <v>44579</v>
      </c>
      <c r="B36" s="131" t="s">
        <v>234</v>
      </c>
      <c r="C36" s="127"/>
      <c r="D36" s="131" t="s">
        <v>235</v>
      </c>
      <c r="E36" s="132" t="s">
        <v>22</v>
      </c>
      <c r="F36" s="131">
        <v>100</v>
      </c>
      <c r="G36" s="131" t="s">
        <v>18</v>
      </c>
      <c r="H36" s="127">
        <v>60690</v>
      </c>
      <c r="I36" s="129">
        <v>47646</v>
      </c>
      <c r="J36" s="131" t="s">
        <v>203</v>
      </c>
      <c r="K36" s="130">
        <f>I36*203.4</f>
        <v>9691196.4000000004</v>
      </c>
    </row>
    <row r="37" spans="1:11" x14ac:dyDescent="0.25">
      <c r="A37" s="126">
        <v>44563</v>
      </c>
      <c r="B37" s="131" t="s">
        <v>116</v>
      </c>
      <c r="C37" s="127"/>
      <c r="D37" s="127" t="s">
        <v>252</v>
      </c>
      <c r="E37" s="132" t="s">
        <v>22</v>
      </c>
      <c r="F37" s="131">
        <v>1</v>
      </c>
      <c r="G37" s="131" t="s">
        <v>11</v>
      </c>
      <c r="H37" s="127" t="s">
        <v>246</v>
      </c>
      <c r="I37" s="129">
        <v>30072000</v>
      </c>
      <c r="J37" s="131" t="s">
        <v>221</v>
      </c>
      <c r="K37" s="130">
        <f>I37</f>
        <v>30072000</v>
      </c>
    </row>
    <row r="38" spans="1:11" x14ac:dyDescent="0.25">
      <c r="A38" s="126">
        <v>44564</v>
      </c>
      <c r="B38" s="131" t="s">
        <v>218</v>
      </c>
      <c r="C38" s="127"/>
      <c r="D38" s="131" t="s">
        <v>253</v>
      </c>
      <c r="E38" s="132" t="s">
        <v>22</v>
      </c>
      <c r="F38" s="131">
        <v>14</v>
      </c>
      <c r="G38" s="127"/>
      <c r="H38" s="127">
        <v>62590</v>
      </c>
      <c r="I38" s="133">
        <v>140196</v>
      </c>
      <c r="J38" s="131" t="s">
        <v>217</v>
      </c>
      <c r="K38" s="134">
        <f>I38*177.721</f>
        <v>24915773.316</v>
      </c>
    </row>
    <row r="39" spans="1:11" x14ac:dyDescent="0.25">
      <c r="A39" s="126">
        <v>44579</v>
      </c>
      <c r="B39" s="127" t="s">
        <v>228</v>
      </c>
      <c r="C39" s="127"/>
      <c r="D39" s="127" t="s">
        <v>254</v>
      </c>
      <c r="E39" s="132" t="s">
        <v>27</v>
      </c>
      <c r="F39" s="127">
        <v>213</v>
      </c>
      <c r="G39" s="127" t="s">
        <v>18</v>
      </c>
      <c r="H39" s="127">
        <v>2100150033443</v>
      </c>
      <c r="I39" s="129">
        <v>45225</v>
      </c>
      <c r="J39" s="127" t="s">
        <v>217</v>
      </c>
      <c r="K39" s="130">
        <f>I39*177.721</f>
        <v>8037432.2250000006</v>
      </c>
    </row>
    <row r="40" spans="1:11" x14ac:dyDescent="0.25">
      <c r="A40" s="126">
        <v>44568</v>
      </c>
      <c r="B40" s="127" t="s">
        <v>228</v>
      </c>
      <c r="C40" s="127"/>
      <c r="D40" s="127" t="s">
        <v>255</v>
      </c>
      <c r="E40" s="132" t="s">
        <v>27</v>
      </c>
      <c r="F40" s="127">
        <v>91</v>
      </c>
      <c r="G40" s="127" t="s">
        <v>11</v>
      </c>
      <c r="H40" s="127">
        <v>5550155001202</v>
      </c>
      <c r="I40" s="129">
        <v>2473945</v>
      </c>
      <c r="J40" s="127" t="s">
        <v>221</v>
      </c>
      <c r="K40" s="130">
        <f>I40</f>
        <v>2473945</v>
      </c>
    </row>
    <row r="41" spans="1:11" x14ac:dyDescent="0.25">
      <c r="A41" s="126">
        <v>44578</v>
      </c>
      <c r="B41" s="127" t="s">
        <v>228</v>
      </c>
      <c r="C41" s="127"/>
      <c r="D41" s="127" t="s">
        <v>256</v>
      </c>
      <c r="E41" s="132" t="s">
        <v>27</v>
      </c>
      <c r="F41" s="127">
        <v>94</v>
      </c>
      <c r="G41" s="127" t="s">
        <v>11</v>
      </c>
      <c r="H41" s="127">
        <v>5800155001002</v>
      </c>
      <c r="I41" s="129">
        <v>64860</v>
      </c>
      <c r="J41" s="127" t="s">
        <v>203</v>
      </c>
      <c r="K41" s="130">
        <f>I41*203.4</f>
        <v>13192524</v>
      </c>
    </row>
    <row r="42" spans="1:11" x14ac:dyDescent="0.25">
      <c r="A42" s="126">
        <v>44580</v>
      </c>
      <c r="B42" s="127" t="s">
        <v>228</v>
      </c>
      <c r="C42" s="127"/>
      <c r="D42" s="127" t="s">
        <v>256</v>
      </c>
      <c r="E42" s="132" t="s">
        <v>27</v>
      </c>
      <c r="F42" s="127">
        <v>97</v>
      </c>
      <c r="G42" s="127" t="s">
        <v>11</v>
      </c>
      <c r="H42" s="127">
        <v>5800155001002</v>
      </c>
      <c r="I42" s="129">
        <v>885</v>
      </c>
      <c r="J42" s="127" t="s">
        <v>217</v>
      </c>
      <c r="K42" s="130">
        <f>I42*177.721</f>
        <v>157283.08499999999</v>
      </c>
    </row>
    <row r="43" spans="1:11" x14ac:dyDescent="0.25">
      <c r="A43" s="126">
        <v>44580</v>
      </c>
      <c r="B43" s="127" t="s">
        <v>228</v>
      </c>
      <c r="C43" s="127"/>
      <c r="D43" s="127" t="s">
        <v>256</v>
      </c>
      <c r="E43" s="132" t="s">
        <v>27</v>
      </c>
      <c r="F43" s="127">
        <v>98</v>
      </c>
      <c r="G43" s="127" t="s">
        <v>11</v>
      </c>
      <c r="H43" s="127">
        <v>5800155001002</v>
      </c>
      <c r="I43" s="129">
        <v>11235</v>
      </c>
      <c r="J43" s="127" t="s">
        <v>203</v>
      </c>
      <c r="K43" s="130">
        <f>I43*203.4</f>
        <v>2285199</v>
      </c>
    </row>
    <row r="44" spans="1:11" x14ac:dyDescent="0.25">
      <c r="A44" s="126">
        <v>44578</v>
      </c>
      <c r="B44" s="127" t="s">
        <v>228</v>
      </c>
      <c r="C44" s="127"/>
      <c r="D44" s="127" t="s">
        <v>256</v>
      </c>
      <c r="E44" s="132" t="s">
        <v>27</v>
      </c>
      <c r="F44" s="127">
        <v>95</v>
      </c>
      <c r="G44" s="127" t="s">
        <v>11</v>
      </c>
      <c r="H44" s="127">
        <v>5800155001002</v>
      </c>
      <c r="I44" s="129">
        <v>5226.67</v>
      </c>
      <c r="J44" s="127" t="s">
        <v>217</v>
      </c>
      <c r="K44" s="130">
        <f>I44*177.721</f>
        <v>928889.01907000004</v>
      </c>
    </row>
    <row r="45" spans="1:11" x14ac:dyDescent="0.25">
      <c r="A45" s="126">
        <v>44564</v>
      </c>
      <c r="B45" s="127" t="s">
        <v>234</v>
      </c>
      <c r="C45" s="127"/>
      <c r="D45" s="127" t="s">
        <v>257</v>
      </c>
      <c r="E45" s="132" t="s">
        <v>27</v>
      </c>
      <c r="F45" s="127">
        <v>274</v>
      </c>
      <c r="G45" s="127" t="s">
        <v>11</v>
      </c>
      <c r="H45" s="127">
        <v>2100155040661</v>
      </c>
      <c r="I45" s="129">
        <v>40589</v>
      </c>
      <c r="J45" s="127" t="s">
        <v>217</v>
      </c>
      <c r="K45" s="130">
        <f>I45*177.721</f>
        <v>7213517.6689999998</v>
      </c>
    </row>
    <row r="46" spans="1:11" x14ac:dyDescent="0.25">
      <c r="A46" s="126">
        <v>44566</v>
      </c>
      <c r="B46" s="127" t="s">
        <v>228</v>
      </c>
      <c r="C46" s="127"/>
      <c r="D46" s="127" t="s">
        <v>258</v>
      </c>
      <c r="E46" s="132" t="s">
        <v>27</v>
      </c>
      <c r="F46" s="127">
        <v>204</v>
      </c>
      <c r="G46" s="127" t="s">
        <v>18</v>
      </c>
      <c r="H46" s="127">
        <v>2100150033443</v>
      </c>
      <c r="I46" s="129">
        <v>24156439</v>
      </c>
      <c r="J46" s="127" t="s">
        <v>221</v>
      </c>
      <c r="K46" s="130">
        <f>I46</f>
        <v>24156439</v>
      </c>
    </row>
    <row r="47" spans="1:11" x14ac:dyDescent="0.25">
      <c r="A47" s="126">
        <v>44566</v>
      </c>
      <c r="B47" s="127" t="s">
        <v>228</v>
      </c>
      <c r="C47" s="127"/>
      <c r="D47" s="127" t="s">
        <v>258</v>
      </c>
      <c r="E47" s="132" t="s">
        <v>27</v>
      </c>
      <c r="F47" s="127">
        <v>205</v>
      </c>
      <c r="G47" s="127" t="s">
        <v>18</v>
      </c>
      <c r="H47" s="127">
        <v>2100150033443</v>
      </c>
      <c r="I47" s="129">
        <v>5011130</v>
      </c>
      <c r="J47" s="127" t="s">
        <v>221</v>
      </c>
      <c r="K47" s="130">
        <f>I47</f>
        <v>5011130</v>
      </c>
    </row>
    <row r="48" spans="1:11" x14ac:dyDescent="0.25">
      <c r="A48" s="126">
        <v>44578</v>
      </c>
      <c r="B48" s="127" t="s">
        <v>228</v>
      </c>
      <c r="C48" s="127"/>
      <c r="D48" s="127" t="s">
        <v>259</v>
      </c>
      <c r="E48" s="132" t="s">
        <v>27</v>
      </c>
      <c r="F48" s="127">
        <v>93</v>
      </c>
      <c r="G48" s="127" t="s">
        <v>11</v>
      </c>
      <c r="H48" s="127">
        <v>5800155001002</v>
      </c>
      <c r="I48" s="129">
        <v>66868483</v>
      </c>
      <c r="J48" s="127" t="s">
        <v>221</v>
      </c>
      <c r="K48" s="130">
        <f>I48</f>
        <v>66868483</v>
      </c>
    </row>
    <row r="49" spans="1:11" x14ac:dyDescent="0.25">
      <c r="A49" s="126">
        <v>44564</v>
      </c>
      <c r="B49" s="127" t="s">
        <v>234</v>
      </c>
      <c r="C49" s="127"/>
      <c r="D49" s="127" t="s">
        <v>257</v>
      </c>
      <c r="E49" s="132" t="s">
        <v>27</v>
      </c>
      <c r="F49" s="127">
        <v>273</v>
      </c>
      <c r="G49" s="127" t="s">
        <v>11</v>
      </c>
      <c r="H49" s="127">
        <v>2100155040661</v>
      </c>
      <c r="I49" s="129">
        <v>450000</v>
      </c>
      <c r="J49" s="127" t="s">
        <v>217</v>
      </c>
      <c r="K49" s="130">
        <f t="shared" ref="K49:K55" si="1">I49*177.721</f>
        <v>79974450</v>
      </c>
    </row>
    <row r="50" spans="1:11" x14ac:dyDescent="0.25">
      <c r="A50" s="126">
        <v>44518</v>
      </c>
      <c r="B50" s="127" t="s">
        <v>228</v>
      </c>
      <c r="C50" s="127"/>
      <c r="D50" s="127" t="s">
        <v>260</v>
      </c>
      <c r="E50" s="132" t="s">
        <v>27</v>
      </c>
      <c r="F50" s="127">
        <v>83</v>
      </c>
      <c r="G50" s="127" t="s">
        <v>11</v>
      </c>
      <c r="H50" s="127">
        <v>5550155001202</v>
      </c>
      <c r="I50" s="129">
        <v>10500</v>
      </c>
      <c r="J50" s="127" t="s">
        <v>217</v>
      </c>
      <c r="K50" s="130">
        <f t="shared" si="1"/>
        <v>1866070.5</v>
      </c>
    </row>
    <row r="51" spans="1:11" x14ac:dyDescent="0.25">
      <c r="A51" s="126">
        <v>44570</v>
      </c>
      <c r="B51" s="127" t="s">
        <v>234</v>
      </c>
      <c r="C51" s="127"/>
      <c r="D51" s="127" t="s">
        <v>261</v>
      </c>
      <c r="E51" s="132" t="s">
        <v>27</v>
      </c>
      <c r="F51" s="127">
        <v>275</v>
      </c>
      <c r="G51" s="127" t="s">
        <v>11</v>
      </c>
      <c r="H51" s="127">
        <v>2100155040661</v>
      </c>
      <c r="I51" s="129">
        <v>93828.66</v>
      </c>
      <c r="J51" s="127" t="s">
        <v>217</v>
      </c>
      <c r="K51" s="130">
        <f t="shared" si="1"/>
        <v>16675323.283860002</v>
      </c>
    </row>
    <row r="52" spans="1:11" x14ac:dyDescent="0.25">
      <c r="A52" s="126">
        <v>44518</v>
      </c>
      <c r="B52" s="127" t="s">
        <v>228</v>
      </c>
      <c r="C52" s="127"/>
      <c r="D52" s="127" t="s">
        <v>260</v>
      </c>
      <c r="E52" s="132" t="s">
        <v>27</v>
      </c>
      <c r="F52" s="127">
        <v>82</v>
      </c>
      <c r="G52" s="127" t="s">
        <v>11</v>
      </c>
      <c r="H52" s="127">
        <v>5550155001202</v>
      </c>
      <c r="I52" s="129">
        <v>2610</v>
      </c>
      <c r="J52" s="127" t="s">
        <v>217</v>
      </c>
      <c r="K52" s="130">
        <f t="shared" si="1"/>
        <v>463851.81</v>
      </c>
    </row>
    <row r="53" spans="1:11" x14ac:dyDescent="0.25">
      <c r="A53" s="126">
        <v>44570</v>
      </c>
      <c r="B53" s="127" t="s">
        <v>228</v>
      </c>
      <c r="C53" s="127"/>
      <c r="D53" s="127" t="s">
        <v>262</v>
      </c>
      <c r="E53" s="132" t="s">
        <v>27</v>
      </c>
      <c r="F53" s="127">
        <v>92</v>
      </c>
      <c r="G53" s="127" t="s">
        <v>11</v>
      </c>
      <c r="H53" s="127">
        <v>2100155024119</v>
      </c>
      <c r="I53" s="129">
        <v>12600</v>
      </c>
      <c r="J53" s="127" t="s">
        <v>217</v>
      </c>
      <c r="K53" s="130">
        <f t="shared" si="1"/>
        <v>2239284.6</v>
      </c>
    </row>
    <row r="54" spans="1:11" x14ac:dyDescent="0.25">
      <c r="A54" s="126">
        <v>44581</v>
      </c>
      <c r="B54" s="127" t="s">
        <v>228</v>
      </c>
      <c r="C54" s="127"/>
      <c r="D54" s="127" t="s">
        <v>263</v>
      </c>
      <c r="E54" s="132" t="s">
        <v>27</v>
      </c>
      <c r="F54" s="127">
        <v>208</v>
      </c>
      <c r="G54" s="127" t="s">
        <v>18</v>
      </c>
      <c r="H54" s="127">
        <v>2100150033443</v>
      </c>
      <c r="I54" s="129">
        <v>52453.95</v>
      </c>
      <c r="J54" s="127" t="s">
        <v>217</v>
      </c>
      <c r="K54" s="130">
        <f t="shared" si="1"/>
        <v>9322168.4479499999</v>
      </c>
    </row>
    <row r="55" spans="1:11" x14ac:dyDescent="0.25">
      <c r="A55" s="126">
        <v>44586</v>
      </c>
      <c r="B55" s="127" t="s">
        <v>228</v>
      </c>
      <c r="C55" s="127"/>
      <c r="D55" s="127" t="s">
        <v>264</v>
      </c>
      <c r="E55" s="132" t="s">
        <v>27</v>
      </c>
      <c r="F55" s="127">
        <v>216</v>
      </c>
      <c r="G55" s="127" t="s">
        <v>18</v>
      </c>
      <c r="H55" s="127">
        <v>2100150033443</v>
      </c>
      <c r="I55" s="129">
        <v>22500</v>
      </c>
      <c r="J55" s="127" t="s">
        <v>217</v>
      </c>
      <c r="K55" s="130">
        <f t="shared" si="1"/>
        <v>3998722.5</v>
      </c>
    </row>
    <row r="56" spans="1:11" x14ac:dyDescent="0.25">
      <c r="A56" s="126">
        <v>44586</v>
      </c>
      <c r="B56" s="127" t="s">
        <v>228</v>
      </c>
      <c r="C56" s="127"/>
      <c r="D56" s="127" t="s">
        <v>265</v>
      </c>
      <c r="E56" s="132" t="s">
        <v>27</v>
      </c>
      <c r="F56" s="127">
        <v>90</v>
      </c>
      <c r="G56" s="127" t="s">
        <v>11</v>
      </c>
      <c r="H56" s="127">
        <v>5550155001202</v>
      </c>
      <c r="I56" s="129">
        <v>3459951</v>
      </c>
      <c r="J56" s="127" t="s">
        <v>221</v>
      </c>
      <c r="K56" s="130">
        <f>I56</f>
        <v>3459951</v>
      </c>
    </row>
    <row r="57" spans="1:11" x14ac:dyDescent="0.25">
      <c r="A57" s="126">
        <v>44586</v>
      </c>
      <c r="B57" s="127" t="s">
        <v>228</v>
      </c>
      <c r="C57" s="127"/>
      <c r="D57" s="127" t="s">
        <v>264</v>
      </c>
      <c r="E57" s="132" t="s">
        <v>27</v>
      </c>
      <c r="F57" s="127">
        <v>217</v>
      </c>
      <c r="G57" s="127" t="s">
        <v>18</v>
      </c>
      <c r="H57" s="127">
        <v>2100150033443</v>
      </c>
      <c r="I57" s="129">
        <v>15000</v>
      </c>
      <c r="J57" s="127" t="s">
        <v>217</v>
      </c>
      <c r="K57" s="130">
        <f>I57*177.721</f>
        <v>2665815</v>
      </c>
    </row>
    <row r="58" spans="1:11" x14ac:dyDescent="0.25">
      <c r="A58" s="126">
        <v>44574</v>
      </c>
      <c r="B58" s="127" t="s">
        <v>228</v>
      </c>
      <c r="C58" s="127"/>
      <c r="D58" s="127" t="s">
        <v>266</v>
      </c>
      <c r="E58" s="132" t="s">
        <v>27</v>
      </c>
      <c r="F58" s="127">
        <v>89</v>
      </c>
      <c r="G58" s="127" t="s">
        <v>11</v>
      </c>
      <c r="H58" s="127">
        <v>5550155001202</v>
      </c>
      <c r="I58" s="129">
        <v>1808000</v>
      </c>
      <c r="J58" s="127" t="s">
        <v>221</v>
      </c>
      <c r="K58" s="130">
        <f>I58</f>
        <v>1808000</v>
      </c>
    </row>
    <row r="59" spans="1:11" x14ac:dyDescent="0.25">
      <c r="A59" s="126">
        <v>44574</v>
      </c>
      <c r="B59" s="127" t="s">
        <v>228</v>
      </c>
      <c r="C59" s="127"/>
      <c r="D59" s="127" t="s">
        <v>267</v>
      </c>
      <c r="E59" s="128" t="s">
        <v>27</v>
      </c>
      <c r="F59" s="127">
        <v>88</v>
      </c>
      <c r="G59" s="127" t="s">
        <v>11</v>
      </c>
      <c r="H59" s="127">
        <v>5550155001202</v>
      </c>
      <c r="I59" s="129">
        <v>18601439</v>
      </c>
      <c r="J59" s="127" t="s">
        <v>221</v>
      </c>
      <c r="K59" s="130">
        <f>I59</f>
        <v>18601439</v>
      </c>
    </row>
    <row r="60" spans="1:11" x14ac:dyDescent="0.25">
      <c r="A60" s="126">
        <v>44578</v>
      </c>
      <c r="B60" s="127" t="s">
        <v>218</v>
      </c>
      <c r="C60" s="127"/>
      <c r="D60" s="127" t="s">
        <v>268</v>
      </c>
      <c r="E60" s="128" t="s">
        <v>27</v>
      </c>
      <c r="F60" s="127">
        <v>112</v>
      </c>
      <c r="G60" s="127" t="s">
        <v>18</v>
      </c>
      <c r="H60" s="127">
        <v>2100150033693</v>
      </c>
      <c r="I60" s="129">
        <v>9167118</v>
      </c>
      <c r="J60" s="127" t="s">
        <v>221</v>
      </c>
      <c r="K60" s="130">
        <f>I60</f>
        <v>9167118</v>
      </c>
    </row>
    <row r="61" spans="1:11" x14ac:dyDescent="0.25">
      <c r="A61" s="126">
        <v>44578</v>
      </c>
      <c r="B61" s="127" t="s">
        <v>218</v>
      </c>
      <c r="C61" s="127"/>
      <c r="D61" s="127" t="s">
        <v>268</v>
      </c>
      <c r="E61" s="128" t="s">
        <v>27</v>
      </c>
      <c r="F61" s="127">
        <v>113</v>
      </c>
      <c r="G61" s="127" t="s">
        <v>18</v>
      </c>
      <c r="H61" s="127">
        <v>2100150033693</v>
      </c>
      <c r="I61" s="129">
        <v>23381363</v>
      </c>
      <c r="J61" s="127" t="s">
        <v>221</v>
      </c>
      <c r="K61" s="130">
        <f>I61</f>
        <v>23381363</v>
      </c>
    </row>
    <row r="62" spans="1:11" x14ac:dyDescent="0.25">
      <c r="A62" s="126">
        <v>44577</v>
      </c>
      <c r="B62" s="127" t="s">
        <v>228</v>
      </c>
      <c r="C62" s="127"/>
      <c r="D62" s="127" t="s">
        <v>269</v>
      </c>
      <c r="E62" s="128" t="s">
        <v>27</v>
      </c>
      <c r="F62" s="127">
        <v>86</v>
      </c>
      <c r="G62" s="127" t="s">
        <v>11</v>
      </c>
      <c r="H62" s="127">
        <v>5550155001202</v>
      </c>
      <c r="I62" s="129">
        <v>23740</v>
      </c>
      <c r="J62" s="127" t="s">
        <v>217</v>
      </c>
      <c r="K62" s="130">
        <f>I62*177.721</f>
        <v>4219096.54</v>
      </c>
    </row>
    <row r="63" spans="1:11" x14ac:dyDescent="0.25">
      <c r="A63" s="126">
        <v>44567</v>
      </c>
      <c r="B63" s="127" t="s">
        <v>228</v>
      </c>
      <c r="C63" s="127"/>
      <c r="D63" s="127" t="s">
        <v>260</v>
      </c>
      <c r="E63" s="128" t="s">
        <v>27</v>
      </c>
      <c r="F63" s="127">
        <v>84</v>
      </c>
      <c r="G63" s="127" t="s">
        <v>11</v>
      </c>
      <c r="H63" s="127">
        <v>5550155001202</v>
      </c>
      <c r="I63" s="129">
        <v>7830</v>
      </c>
      <c r="J63" s="127" t="s">
        <v>217</v>
      </c>
      <c r="K63" s="130">
        <f>I63*177.721</f>
        <v>1391555.43</v>
      </c>
    </row>
    <row r="64" spans="1:11" x14ac:dyDescent="0.25">
      <c r="A64" s="126">
        <v>44577</v>
      </c>
      <c r="B64" s="127" t="s">
        <v>228</v>
      </c>
      <c r="C64" s="127"/>
      <c r="D64" s="127" t="s">
        <v>269</v>
      </c>
      <c r="E64" s="128" t="s">
        <v>27</v>
      </c>
      <c r="F64" s="127">
        <v>85</v>
      </c>
      <c r="G64" s="127" t="s">
        <v>11</v>
      </c>
      <c r="H64" s="127">
        <v>5550155001202</v>
      </c>
      <c r="I64" s="129">
        <v>35610</v>
      </c>
      <c r="J64" s="127" t="s">
        <v>217</v>
      </c>
      <c r="K64" s="130">
        <f>I64*177.721</f>
        <v>6328644.8100000005</v>
      </c>
    </row>
    <row r="65" spans="1:11" x14ac:dyDescent="0.25">
      <c r="A65" s="126">
        <v>44563</v>
      </c>
      <c r="B65" s="127" t="s">
        <v>234</v>
      </c>
      <c r="C65" s="127"/>
      <c r="D65" s="127" t="s">
        <v>257</v>
      </c>
      <c r="E65" s="128" t="s">
        <v>27</v>
      </c>
      <c r="F65" s="127">
        <v>276</v>
      </c>
      <c r="G65" s="127" t="s">
        <v>11</v>
      </c>
      <c r="H65" s="127">
        <v>2100155040661</v>
      </c>
      <c r="I65" s="129">
        <v>31500</v>
      </c>
      <c r="J65" s="127" t="s">
        <v>217</v>
      </c>
      <c r="K65" s="130">
        <f>I65*177.721</f>
        <v>5598211.5</v>
      </c>
    </row>
    <row r="66" spans="1:11" x14ac:dyDescent="0.25">
      <c r="A66" s="126">
        <v>44563</v>
      </c>
      <c r="B66" s="127" t="s">
        <v>234</v>
      </c>
      <c r="C66" s="127"/>
      <c r="D66" s="127" t="s">
        <v>270</v>
      </c>
      <c r="E66" s="128" t="s">
        <v>27</v>
      </c>
      <c r="F66" s="127">
        <v>277</v>
      </c>
      <c r="G66" s="127" t="s">
        <v>11</v>
      </c>
      <c r="H66" s="127">
        <v>2100155040661</v>
      </c>
      <c r="I66" s="129">
        <v>12600</v>
      </c>
      <c r="J66" s="127" t="s">
        <v>217</v>
      </c>
      <c r="K66" s="130">
        <f>I66*177.721</f>
        <v>2239284.6</v>
      </c>
    </row>
    <row r="67" spans="1:11" x14ac:dyDescent="0.25">
      <c r="A67" s="126">
        <v>44578</v>
      </c>
      <c r="B67" s="127" t="s">
        <v>228</v>
      </c>
      <c r="C67" s="127"/>
      <c r="D67" s="127" t="s">
        <v>271</v>
      </c>
      <c r="E67" s="128" t="s">
        <v>27</v>
      </c>
      <c r="F67" s="127">
        <v>182</v>
      </c>
      <c r="G67" s="127" t="s">
        <v>18</v>
      </c>
      <c r="H67" s="127">
        <v>2100150033443</v>
      </c>
      <c r="I67" s="129">
        <v>9856</v>
      </c>
      <c r="J67" s="127" t="s">
        <v>203</v>
      </c>
      <c r="K67" s="130">
        <f>I67*203.4</f>
        <v>2004710.4000000001</v>
      </c>
    </row>
    <row r="68" spans="1:11" x14ac:dyDescent="0.25">
      <c r="A68" s="126">
        <v>44578</v>
      </c>
      <c r="B68" s="127" t="s">
        <v>218</v>
      </c>
      <c r="C68" s="127"/>
      <c r="D68" s="127" t="s">
        <v>268</v>
      </c>
      <c r="E68" s="128" t="s">
        <v>27</v>
      </c>
      <c r="F68" s="127">
        <v>114</v>
      </c>
      <c r="G68" s="127" t="s">
        <v>18</v>
      </c>
      <c r="H68" s="127">
        <v>2100150033693</v>
      </c>
      <c r="I68" s="129">
        <v>12414256</v>
      </c>
      <c r="J68" s="127" t="s">
        <v>221</v>
      </c>
      <c r="K68" s="130">
        <f>I68</f>
        <v>12414256</v>
      </c>
    </row>
    <row r="69" spans="1:11" x14ac:dyDescent="0.25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35">
        <f>SUM(K13:K68)</f>
        <v>1356830062.0207896</v>
      </c>
    </row>
    <row r="70" spans="1:11" x14ac:dyDescent="0.25">
      <c r="A70" s="163" t="s">
        <v>272</v>
      </c>
      <c r="B70" s="164"/>
      <c r="C70" s="164"/>
      <c r="D70" s="164"/>
      <c r="E70" s="164"/>
      <c r="F70" s="164"/>
      <c r="G70" s="164"/>
      <c r="H70" s="164"/>
      <c r="I70" s="164"/>
      <c r="J70" s="165"/>
      <c r="K70" s="134">
        <f>K41+K42+K43+K44+K48+K53+K38</f>
        <v>110587436.02007</v>
      </c>
    </row>
    <row r="71" spans="1:11" x14ac:dyDescent="0.25">
      <c r="A71" s="157"/>
      <c r="B71" s="158"/>
      <c r="C71" s="158"/>
      <c r="D71" s="158"/>
      <c r="E71" s="158"/>
      <c r="F71" s="158"/>
      <c r="G71" s="158"/>
      <c r="H71" s="158"/>
      <c r="I71" s="158"/>
      <c r="J71" s="159"/>
      <c r="K71" s="135">
        <f>K69-K70</f>
        <v>1246242626.0007195</v>
      </c>
    </row>
    <row r="72" spans="1:11" x14ac:dyDescent="0.25">
      <c r="A72" s="136">
        <v>44462</v>
      </c>
      <c r="B72" s="137" t="s">
        <v>273</v>
      </c>
      <c r="C72" s="137"/>
      <c r="D72" s="137" t="s">
        <v>171</v>
      </c>
      <c r="E72" s="138" t="s">
        <v>274</v>
      </c>
      <c r="F72" s="137"/>
      <c r="G72" s="137"/>
      <c r="H72" s="137"/>
      <c r="I72" s="139">
        <v>2406840</v>
      </c>
      <c r="J72" s="137" t="s">
        <v>217</v>
      </c>
      <c r="K72" s="140">
        <f t="shared" ref="K72:K73" si="2">I72*177.721</f>
        <v>427746011.63999999</v>
      </c>
    </row>
    <row r="73" spans="1:11" x14ac:dyDescent="0.25">
      <c r="A73" s="141">
        <v>44514</v>
      </c>
      <c r="B73" s="137" t="s">
        <v>273</v>
      </c>
      <c r="C73" s="142"/>
      <c r="D73" s="143" t="s">
        <v>275</v>
      </c>
      <c r="E73" s="144" t="s">
        <v>10</v>
      </c>
      <c r="F73" s="143">
        <v>1</v>
      </c>
      <c r="G73" s="143" t="s">
        <v>276</v>
      </c>
      <c r="H73" s="143">
        <v>2000003955</v>
      </c>
      <c r="I73" s="145">
        <v>1000000</v>
      </c>
      <c r="J73" s="137" t="s">
        <v>217</v>
      </c>
      <c r="K73" s="146">
        <f t="shared" si="2"/>
        <v>177721000</v>
      </c>
    </row>
    <row r="74" spans="1:11" x14ac:dyDescent="0.25">
      <c r="A74" s="136">
        <v>44556</v>
      </c>
      <c r="B74" s="137" t="s">
        <v>273</v>
      </c>
      <c r="C74" s="137"/>
      <c r="D74" s="137" t="s">
        <v>277</v>
      </c>
      <c r="E74" s="138" t="s">
        <v>10</v>
      </c>
      <c r="F74" s="137">
        <v>2</v>
      </c>
      <c r="G74" s="137" t="s">
        <v>278</v>
      </c>
      <c r="H74" s="137">
        <v>200003927</v>
      </c>
      <c r="I74" s="147">
        <v>180159.76</v>
      </c>
      <c r="J74" s="137" t="s">
        <v>217</v>
      </c>
      <c r="K74" s="140">
        <f>I74*177.721</f>
        <v>32018172.706960004</v>
      </c>
    </row>
    <row r="75" spans="1:11" x14ac:dyDescent="0.25">
      <c r="A75" s="160" t="s">
        <v>279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35">
        <f>SUM(K71:K74)</f>
        <v>1883727810.3476794</v>
      </c>
    </row>
  </sheetData>
  <mergeCells count="8">
    <mergeCell ref="A71:J71"/>
    <mergeCell ref="A75:J75"/>
    <mergeCell ref="A1:K1"/>
    <mergeCell ref="A2:K2"/>
    <mergeCell ref="A3:K3"/>
    <mergeCell ref="A4:K4"/>
    <mergeCell ref="A69:J69"/>
    <mergeCell ref="A70:J7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P774"/>
  <sheetViews>
    <sheetView tabSelected="1" zoomScale="84" zoomScaleNormal="84" workbookViewId="0">
      <selection activeCell="O18" sqref="O18"/>
    </sheetView>
  </sheetViews>
  <sheetFormatPr baseColWidth="10" defaultColWidth="11.5703125" defaultRowHeight="15" x14ac:dyDescent="0.25"/>
  <cols>
    <col min="1" max="1" width="70.5703125" style="43" customWidth="1"/>
    <col min="2" max="2" width="12.42578125" style="43" customWidth="1"/>
    <col min="3" max="3" width="12.5703125" style="1" customWidth="1"/>
    <col min="4" max="4" width="9.140625" style="1" customWidth="1"/>
    <col min="5" max="5" width="12.7109375" style="1" customWidth="1"/>
    <col min="6" max="6" width="12.7109375" style="2" hidden="1" customWidth="1"/>
    <col min="7" max="7" width="12.7109375" style="51" hidden="1" customWidth="1"/>
    <col min="8" max="9" width="12.7109375" style="3" hidden="1" customWidth="1"/>
    <col min="10" max="10" width="12.7109375" style="3" customWidth="1"/>
    <col min="11" max="11" width="10.5703125" style="3" customWidth="1"/>
    <col min="12" max="12" width="12.28515625" style="3" customWidth="1"/>
    <col min="13" max="16384" width="11.5703125" style="43"/>
  </cols>
  <sheetData>
    <row r="2" spans="1:12" ht="22.15" customHeight="1" x14ac:dyDescent="0.25">
      <c r="A2" s="166" t="s">
        <v>290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 x14ac:dyDescent="0.25">
      <c r="A3" s="1"/>
      <c r="C3" s="49"/>
    </row>
    <row r="4" spans="1:12" ht="15.75" thickBot="1" x14ac:dyDescent="0.3">
      <c r="A4" s="171" t="s">
        <v>177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ht="9.6" customHeight="1" x14ac:dyDescent="0.25">
      <c r="A5" s="172" t="s">
        <v>286</v>
      </c>
      <c r="B5" s="172" t="s">
        <v>285</v>
      </c>
      <c r="C5" s="172" t="s">
        <v>0</v>
      </c>
      <c r="D5" s="172" t="s">
        <v>1</v>
      </c>
      <c r="E5" s="172" t="s">
        <v>2</v>
      </c>
      <c r="F5" s="4"/>
      <c r="G5" s="4"/>
      <c r="H5" s="4"/>
      <c r="I5" s="172" t="s">
        <v>6</v>
      </c>
      <c r="J5" s="169" t="s">
        <v>7</v>
      </c>
      <c r="K5" s="167">
        <v>44562</v>
      </c>
      <c r="L5" s="169" t="s">
        <v>176</v>
      </c>
    </row>
    <row r="6" spans="1:12" ht="15.75" thickBot="1" x14ac:dyDescent="0.3">
      <c r="A6" s="173"/>
      <c r="B6" s="173"/>
      <c r="C6" s="173"/>
      <c r="D6" s="173"/>
      <c r="E6" s="173"/>
      <c r="F6" s="5" t="s">
        <v>3</v>
      </c>
      <c r="G6" s="5" t="s">
        <v>4</v>
      </c>
      <c r="H6" s="5" t="s">
        <v>5</v>
      </c>
      <c r="I6" s="173"/>
      <c r="J6" s="170"/>
      <c r="K6" s="168"/>
      <c r="L6" s="170"/>
    </row>
    <row r="7" spans="1:12" ht="15.75" thickBot="1" x14ac:dyDescent="0.3">
      <c r="A7" s="6" t="s">
        <v>8</v>
      </c>
      <c r="B7" s="6" t="s">
        <v>8</v>
      </c>
      <c r="C7" s="6" t="s">
        <v>8</v>
      </c>
      <c r="D7" s="6" t="s">
        <v>8</v>
      </c>
      <c r="E7" s="7" t="s">
        <v>8</v>
      </c>
      <c r="F7" s="8" t="s">
        <v>8</v>
      </c>
    </row>
    <row r="8" spans="1:12" ht="15" customHeight="1" thickBot="1" x14ac:dyDescent="0.3">
      <c r="A8" s="9" t="s">
        <v>9</v>
      </c>
      <c r="B8" s="10"/>
      <c r="C8" s="11"/>
      <c r="D8" s="10"/>
      <c r="E8" s="12">
        <f t="shared" ref="E8:I8" si="0">SUM(E10:E26)</f>
        <v>17586.21803208</v>
      </c>
      <c r="F8" s="12">
        <f t="shared" si="0"/>
        <v>2831</v>
      </c>
      <c r="G8" s="12">
        <f t="shared" si="0"/>
        <v>2527</v>
      </c>
      <c r="H8" s="12">
        <f t="shared" si="0"/>
        <v>2710</v>
      </c>
      <c r="I8" s="12">
        <f t="shared" si="0"/>
        <v>3434</v>
      </c>
      <c r="J8" s="12">
        <f>SUM(J10:J26)</f>
        <v>2934</v>
      </c>
      <c r="K8" s="12">
        <f>SUM(K10:K26)</f>
        <v>739</v>
      </c>
      <c r="L8" s="12">
        <f>K8</f>
        <v>739</v>
      </c>
    </row>
    <row r="9" spans="1:12" ht="14.45" customHeight="1" x14ac:dyDescent="0.25">
      <c r="A9" s="13"/>
      <c r="B9" s="13"/>
      <c r="C9" s="13"/>
      <c r="D9" s="13"/>
      <c r="E9" s="13"/>
      <c r="F9" s="14"/>
      <c r="K9" s="152"/>
      <c r="L9" s="153"/>
    </row>
    <row r="10" spans="1:12" s="2" customFormat="1" ht="14.45" customHeight="1" x14ac:dyDescent="0.25">
      <c r="A10" s="15" t="s">
        <v>12</v>
      </c>
      <c r="B10" s="16"/>
      <c r="C10" s="17" t="s">
        <v>10</v>
      </c>
      <c r="D10" s="17" t="s">
        <v>11</v>
      </c>
      <c r="E10" s="18">
        <v>53</v>
      </c>
      <c r="F10" s="17">
        <v>0</v>
      </c>
      <c r="G10" s="52">
        <v>0</v>
      </c>
      <c r="H10" s="42">
        <v>0</v>
      </c>
      <c r="I10" s="42">
        <v>15</v>
      </c>
      <c r="J10" s="42">
        <v>0</v>
      </c>
      <c r="K10" s="52">
        <v>0</v>
      </c>
      <c r="L10" s="52">
        <f>K10</f>
        <v>0</v>
      </c>
    </row>
    <row r="11" spans="1:12" s="2" customFormat="1" ht="14.45" customHeight="1" x14ac:dyDescent="0.25">
      <c r="A11" s="15" t="s">
        <v>13</v>
      </c>
      <c r="B11" s="16"/>
      <c r="C11" s="17" t="s">
        <v>10</v>
      </c>
      <c r="D11" s="17" t="s">
        <v>11</v>
      </c>
      <c r="E11" s="18">
        <v>38</v>
      </c>
      <c r="F11" s="17">
        <v>0</v>
      </c>
      <c r="G11" s="52">
        <v>0</v>
      </c>
      <c r="H11" s="42">
        <v>0</v>
      </c>
      <c r="I11" s="42">
        <v>34</v>
      </c>
      <c r="J11" s="42">
        <v>0</v>
      </c>
      <c r="K11" s="52">
        <v>0</v>
      </c>
      <c r="L11" s="52">
        <f t="shared" ref="L11:L14" si="1">K11</f>
        <v>0</v>
      </c>
    </row>
    <row r="12" spans="1:12" s="2" customFormat="1" ht="14.45" customHeight="1" x14ac:dyDescent="0.25">
      <c r="A12" s="15" t="s">
        <v>14</v>
      </c>
      <c r="B12" s="16"/>
      <c r="C12" s="17" t="s">
        <v>15</v>
      </c>
      <c r="D12" s="17" t="s">
        <v>11</v>
      </c>
      <c r="E12" s="18">
        <v>202</v>
      </c>
      <c r="F12" s="18">
        <v>0</v>
      </c>
      <c r="G12" s="18">
        <v>0</v>
      </c>
      <c r="H12" s="42">
        <v>0</v>
      </c>
      <c r="I12" s="42">
        <v>202</v>
      </c>
      <c r="J12" s="42">
        <v>0</v>
      </c>
      <c r="K12" s="52">
        <v>0</v>
      </c>
      <c r="L12" s="52">
        <f t="shared" si="1"/>
        <v>0</v>
      </c>
    </row>
    <row r="13" spans="1:12" s="2" customFormat="1" ht="14.45" customHeight="1" x14ac:dyDescent="0.25">
      <c r="A13" s="15" t="s">
        <v>16</v>
      </c>
      <c r="B13" s="16"/>
      <c r="C13" s="53" t="s">
        <v>15</v>
      </c>
      <c r="D13" s="53" t="s">
        <v>11</v>
      </c>
      <c r="E13" s="50">
        <v>82</v>
      </c>
      <c r="F13" s="50">
        <v>0</v>
      </c>
      <c r="G13" s="50">
        <v>0</v>
      </c>
      <c r="H13" s="55">
        <v>0</v>
      </c>
      <c r="I13" s="55">
        <v>82</v>
      </c>
      <c r="J13" s="42">
        <v>0</v>
      </c>
      <c r="K13" s="52">
        <v>0</v>
      </c>
      <c r="L13" s="52">
        <f t="shared" si="1"/>
        <v>0</v>
      </c>
    </row>
    <row r="14" spans="1:12" ht="14.45" customHeight="1" x14ac:dyDescent="0.25">
      <c r="A14" s="15" t="s">
        <v>17</v>
      </c>
      <c r="B14" s="16"/>
      <c r="C14" s="17" t="s">
        <v>10</v>
      </c>
      <c r="D14" s="17" t="s">
        <v>18</v>
      </c>
      <c r="E14" s="18">
        <v>1025</v>
      </c>
      <c r="F14" s="18">
        <v>50</v>
      </c>
      <c r="G14" s="52">
        <v>193</v>
      </c>
      <c r="H14" s="42">
        <v>222</v>
      </c>
      <c r="I14" s="42">
        <v>27</v>
      </c>
      <c r="J14" s="42">
        <v>0</v>
      </c>
      <c r="K14" s="64">
        <v>0</v>
      </c>
      <c r="L14" s="52">
        <f t="shared" si="1"/>
        <v>0</v>
      </c>
    </row>
    <row r="15" spans="1:12" s="2" customFormat="1" ht="14.45" customHeight="1" x14ac:dyDescent="0.25">
      <c r="A15" s="15" t="s">
        <v>19</v>
      </c>
      <c r="B15" s="16"/>
      <c r="C15" s="17" t="s">
        <v>10</v>
      </c>
      <c r="D15" s="17" t="s">
        <v>18</v>
      </c>
      <c r="E15" s="18">
        <v>391</v>
      </c>
      <c r="F15" s="18"/>
      <c r="G15" s="52"/>
      <c r="H15" s="42">
        <v>0</v>
      </c>
      <c r="I15" s="42">
        <v>0</v>
      </c>
      <c r="J15" s="42">
        <v>98</v>
      </c>
      <c r="K15" s="52">
        <v>210</v>
      </c>
      <c r="L15" s="52">
        <f>K15</f>
        <v>210</v>
      </c>
    </row>
    <row r="16" spans="1:12" ht="14.45" customHeight="1" x14ac:dyDescent="0.25">
      <c r="A16" s="15" t="s">
        <v>20</v>
      </c>
      <c r="B16" s="16"/>
      <c r="C16" s="17" t="s">
        <v>10</v>
      </c>
      <c r="D16" s="17" t="s">
        <v>18</v>
      </c>
      <c r="E16" s="18">
        <v>1066</v>
      </c>
      <c r="F16" s="18">
        <v>0</v>
      </c>
      <c r="G16" s="52">
        <v>0</v>
      </c>
      <c r="H16" s="42">
        <v>213</v>
      </c>
      <c r="I16" s="42">
        <v>200</v>
      </c>
      <c r="J16" s="42">
        <v>250</v>
      </c>
      <c r="K16" s="64">
        <v>0</v>
      </c>
      <c r="L16" s="64">
        <f>K16</f>
        <v>0</v>
      </c>
    </row>
    <row r="17" spans="1:12" s="2" customFormat="1" ht="14.45" customHeight="1" x14ac:dyDescent="0.25">
      <c r="A17" s="15" t="s">
        <v>171</v>
      </c>
      <c r="B17" s="16"/>
      <c r="C17" s="17" t="s">
        <v>170</v>
      </c>
      <c r="D17" s="17" t="s">
        <v>11</v>
      </c>
      <c r="E17" s="18">
        <f>2406480*177.721/1000000</f>
        <v>427.68203208</v>
      </c>
      <c r="F17" s="82"/>
      <c r="G17" s="84"/>
      <c r="H17" s="83"/>
      <c r="I17" s="42">
        <v>0</v>
      </c>
      <c r="J17" s="42">
        <v>100</v>
      </c>
      <c r="K17" s="52">
        <v>428</v>
      </c>
      <c r="L17" s="52">
        <f>K17</f>
        <v>428</v>
      </c>
    </row>
    <row r="18" spans="1:12" s="2" customFormat="1" ht="14.45" customHeight="1" x14ac:dyDescent="0.25">
      <c r="A18" s="15" t="s">
        <v>182</v>
      </c>
      <c r="B18" s="16"/>
      <c r="C18" s="17" t="s">
        <v>10</v>
      </c>
      <c r="D18" s="17" t="s">
        <v>11</v>
      </c>
      <c r="E18" s="18">
        <v>1066.326</v>
      </c>
      <c r="F18" s="17">
        <v>100</v>
      </c>
      <c r="G18" s="17">
        <v>100</v>
      </c>
      <c r="H18" s="42">
        <v>70</v>
      </c>
      <c r="I18" s="42">
        <v>70</v>
      </c>
      <c r="J18" s="42">
        <v>0</v>
      </c>
      <c r="K18" s="52">
        <v>0</v>
      </c>
      <c r="L18" s="52">
        <f>K18</f>
        <v>0</v>
      </c>
    </row>
    <row r="19" spans="1:12" ht="14.45" customHeight="1" x14ac:dyDescent="0.25">
      <c r="A19" s="16" t="s">
        <v>21</v>
      </c>
      <c r="B19" s="17"/>
      <c r="C19" s="17" t="s">
        <v>22</v>
      </c>
      <c r="D19" s="17" t="s">
        <v>18</v>
      </c>
      <c r="E19" s="18">
        <f>6*177.721</f>
        <v>1066.326</v>
      </c>
      <c r="F19" s="18">
        <v>0</v>
      </c>
      <c r="G19" s="17">
        <v>0</v>
      </c>
      <c r="H19" s="42">
        <v>100</v>
      </c>
      <c r="I19" s="42">
        <v>500</v>
      </c>
      <c r="J19" s="42">
        <v>400</v>
      </c>
      <c r="K19" s="64">
        <v>6</v>
      </c>
      <c r="L19" s="52">
        <f t="shared" ref="L19:L26" si="2">K19</f>
        <v>6</v>
      </c>
    </row>
    <row r="20" spans="1:12" ht="14.45" customHeight="1" x14ac:dyDescent="0.25">
      <c r="A20" s="15" t="s">
        <v>24</v>
      </c>
      <c r="B20" s="16"/>
      <c r="C20" s="17" t="s">
        <v>25</v>
      </c>
      <c r="D20" s="17" t="s">
        <v>18</v>
      </c>
      <c r="E20" s="18">
        <v>807</v>
      </c>
      <c r="F20" s="18">
        <v>170</v>
      </c>
      <c r="G20" s="52">
        <v>142</v>
      </c>
      <c r="H20" s="42">
        <v>50</v>
      </c>
      <c r="I20" s="42">
        <v>49</v>
      </c>
      <c r="J20" s="42">
        <v>0</v>
      </c>
      <c r="K20" s="64">
        <v>0</v>
      </c>
      <c r="L20" s="52">
        <f t="shared" si="2"/>
        <v>0</v>
      </c>
    </row>
    <row r="21" spans="1:12" ht="14.45" customHeight="1" x14ac:dyDescent="0.25">
      <c r="A21" s="15" t="s">
        <v>26</v>
      </c>
      <c r="B21" s="17"/>
      <c r="C21" s="17" t="s">
        <v>25</v>
      </c>
      <c r="D21" s="17" t="s">
        <v>18</v>
      </c>
      <c r="E21" s="18">
        <v>888</v>
      </c>
      <c r="F21" s="18">
        <v>270</v>
      </c>
      <c r="G21" s="52">
        <v>270</v>
      </c>
      <c r="H21" s="42">
        <v>255</v>
      </c>
      <c r="I21" s="42">
        <v>255</v>
      </c>
      <c r="J21" s="42">
        <v>111</v>
      </c>
      <c r="K21" s="64">
        <v>0</v>
      </c>
      <c r="L21" s="52">
        <f t="shared" si="2"/>
        <v>0</v>
      </c>
    </row>
    <row r="22" spans="1:12" ht="14.45" customHeight="1" x14ac:dyDescent="0.25">
      <c r="A22" s="15" t="s">
        <v>28</v>
      </c>
      <c r="B22" s="16"/>
      <c r="C22" s="17" t="s">
        <v>27</v>
      </c>
      <c r="D22" s="17" t="s">
        <v>18</v>
      </c>
      <c r="E22" s="18">
        <v>2786</v>
      </c>
      <c r="F22" s="18">
        <v>719</v>
      </c>
      <c r="G22" s="52">
        <v>300</v>
      </c>
      <c r="H22" s="42">
        <v>500</v>
      </c>
      <c r="I22" s="42">
        <v>700</v>
      </c>
      <c r="J22" s="42">
        <v>800</v>
      </c>
      <c r="K22" s="64">
        <v>55</v>
      </c>
      <c r="L22" s="52">
        <f t="shared" si="2"/>
        <v>55</v>
      </c>
    </row>
    <row r="23" spans="1:12" ht="14.45" customHeight="1" x14ac:dyDescent="0.25">
      <c r="A23" s="15" t="s">
        <v>29</v>
      </c>
      <c r="B23" s="16"/>
      <c r="C23" s="17" t="s">
        <v>30</v>
      </c>
      <c r="D23" s="17" t="s">
        <v>11</v>
      </c>
      <c r="E23" s="18">
        <v>710.88400000000001</v>
      </c>
      <c r="F23" s="17">
        <v>300</v>
      </c>
      <c r="G23" s="17">
        <v>300</v>
      </c>
      <c r="H23" s="42">
        <v>300</v>
      </c>
      <c r="I23" s="42">
        <v>300</v>
      </c>
      <c r="J23" s="42">
        <v>100</v>
      </c>
      <c r="K23" s="52">
        <v>0</v>
      </c>
      <c r="L23" s="52">
        <f t="shared" si="2"/>
        <v>0</v>
      </c>
    </row>
    <row r="24" spans="1:12" ht="14.45" customHeight="1" x14ac:dyDescent="0.25">
      <c r="A24" s="15" t="s">
        <v>31</v>
      </c>
      <c r="B24" s="16"/>
      <c r="C24" s="17" t="s">
        <v>27</v>
      </c>
      <c r="D24" s="17" t="s">
        <v>11</v>
      </c>
      <c r="E24" s="18">
        <v>902</v>
      </c>
      <c r="F24" s="17">
        <v>300</v>
      </c>
      <c r="G24" s="17">
        <v>300</v>
      </c>
      <c r="H24" s="42">
        <v>200</v>
      </c>
      <c r="I24" s="42">
        <v>200</v>
      </c>
      <c r="J24" s="42">
        <v>100</v>
      </c>
      <c r="K24" s="52">
        <v>40</v>
      </c>
      <c r="L24" s="52">
        <f t="shared" si="2"/>
        <v>40</v>
      </c>
    </row>
    <row r="25" spans="1:12" ht="14.45" customHeight="1" x14ac:dyDescent="0.25">
      <c r="A25" s="15" t="s">
        <v>32</v>
      </c>
      <c r="B25" s="16"/>
      <c r="C25" s="17" t="s">
        <v>33</v>
      </c>
      <c r="D25" s="17" t="s">
        <v>11</v>
      </c>
      <c r="E25" s="18">
        <v>675</v>
      </c>
      <c r="F25" s="17">
        <v>622</v>
      </c>
      <c r="G25" s="17">
        <v>622</v>
      </c>
      <c r="H25" s="42">
        <v>500</v>
      </c>
      <c r="I25" s="42">
        <v>500</v>
      </c>
      <c r="J25" s="42">
        <v>675</v>
      </c>
      <c r="K25" s="52">
        <v>0</v>
      </c>
      <c r="L25" s="52">
        <f t="shared" si="2"/>
        <v>0</v>
      </c>
    </row>
    <row r="26" spans="1:12" s="2" customFormat="1" ht="14.45" customHeight="1" x14ac:dyDescent="0.25">
      <c r="A26" s="19" t="s">
        <v>34</v>
      </c>
      <c r="B26" s="20" t="s">
        <v>8</v>
      </c>
      <c r="C26" s="54" t="s">
        <v>35</v>
      </c>
      <c r="D26" s="54" t="s">
        <v>11</v>
      </c>
      <c r="E26" s="21">
        <v>5400</v>
      </c>
      <c r="F26" s="21">
        <v>300</v>
      </c>
      <c r="G26" s="21">
        <v>300</v>
      </c>
      <c r="H26" s="42">
        <v>300</v>
      </c>
      <c r="I26" s="42">
        <v>300</v>
      </c>
      <c r="J26" s="42">
        <v>300</v>
      </c>
      <c r="K26" s="52">
        <v>0</v>
      </c>
      <c r="L26" s="52">
        <f t="shared" si="2"/>
        <v>0</v>
      </c>
    </row>
    <row r="27" spans="1:12" ht="14.45" customHeight="1" thickBot="1" x14ac:dyDescent="0.3">
      <c r="A27" s="22" t="s">
        <v>8</v>
      </c>
      <c r="B27" s="22" t="s">
        <v>8</v>
      </c>
      <c r="C27" s="23" t="s">
        <v>8</v>
      </c>
      <c r="D27" s="23" t="s">
        <v>8</v>
      </c>
      <c r="E27" s="23" t="s">
        <v>8</v>
      </c>
      <c r="F27" s="24" t="s">
        <v>8</v>
      </c>
      <c r="K27" s="152"/>
      <c r="L27" s="153"/>
    </row>
    <row r="28" spans="1:12" ht="15" customHeight="1" thickBot="1" x14ac:dyDescent="0.3">
      <c r="A28" s="25" t="s">
        <v>36</v>
      </c>
      <c r="B28" s="26"/>
      <c r="C28" s="26"/>
      <c r="D28" s="27"/>
      <c r="E28" s="12">
        <f t="shared" ref="E28:I28" si="3">SUM(E30:E37)</f>
        <v>2795.1389799999997</v>
      </c>
      <c r="F28" s="12">
        <f t="shared" si="3"/>
        <v>353</v>
      </c>
      <c r="G28" s="12">
        <f t="shared" si="3"/>
        <v>353</v>
      </c>
      <c r="H28" s="12">
        <f t="shared" si="3"/>
        <v>566</v>
      </c>
      <c r="I28" s="12">
        <f t="shared" si="3"/>
        <v>566</v>
      </c>
      <c r="J28" s="12">
        <f>SUM(J30:J37)</f>
        <v>461</v>
      </c>
      <c r="K28" s="12">
        <f>SUM(K30:K37)</f>
        <v>0</v>
      </c>
      <c r="L28" s="12">
        <f>SUM(L30:L37)</f>
        <v>0</v>
      </c>
    </row>
    <row r="29" spans="1:12" ht="14.45" customHeight="1" x14ac:dyDescent="0.25">
      <c r="A29" s="22" t="s">
        <v>8</v>
      </c>
      <c r="B29" s="22" t="s">
        <v>8</v>
      </c>
      <c r="C29" s="23" t="s">
        <v>8</v>
      </c>
      <c r="D29" s="23" t="s">
        <v>8</v>
      </c>
      <c r="E29" s="23" t="s">
        <v>8</v>
      </c>
      <c r="F29" s="24" t="s">
        <v>8</v>
      </c>
      <c r="K29" s="152"/>
      <c r="L29" s="153"/>
    </row>
    <row r="30" spans="1:12" ht="14.45" customHeight="1" x14ac:dyDescent="0.25">
      <c r="A30" s="15" t="s">
        <v>37</v>
      </c>
      <c r="B30" s="16"/>
      <c r="C30" s="17" t="s">
        <v>38</v>
      </c>
      <c r="D30" s="17" t="s">
        <v>11</v>
      </c>
      <c r="E30" s="18">
        <v>956.13897999999995</v>
      </c>
      <c r="F30" s="17">
        <v>200</v>
      </c>
      <c r="G30" s="17">
        <v>200</v>
      </c>
      <c r="H30" s="42">
        <v>150</v>
      </c>
      <c r="I30" s="42">
        <v>150</v>
      </c>
      <c r="J30" s="42">
        <v>150</v>
      </c>
      <c r="K30" s="52">
        <v>0</v>
      </c>
      <c r="L30" s="64">
        <f>K30</f>
        <v>0</v>
      </c>
    </row>
    <row r="31" spans="1:12" ht="14.45" customHeight="1" x14ac:dyDescent="0.25">
      <c r="A31" s="15" t="s">
        <v>39</v>
      </c>
      <c r="B31" s="17"/>
      <c r="C31" s="17" t="s">
        <v>38</v>
      </c>
      <c r="D31" s="17" t="s">
        <v>11</v>
      </c>
      <c r="E31" s="18">
        <v>667</v>
      </c>
      <c r="F31" s="17">
        <v>50</v>
      </c>
      <c r="G31" s="17">
        <v>50</v>
      </c>
      <c r="H31" s="42">
        <v>50</v>
      </c>
      <c r="I31" s="42">
        <v>50</v>
      </c>
      <c r="J31" s="42">
        <v>50</v>
      </c>
      <c r="K31" s="52">
        <v>0</v>
      </c>
      <c r="L31" s="64">
        <f t="shared" ref="L31:L37" si="4">K31</f>
        <v>0</v>
      </c>
    </row>
    <row r="32" spans="1:12" ht="14.45" customHeight="1" x14ac:dyDescent="0.25">
      <c r="A32" s="15" t="s">
        <v>40</v>
      </c>
      <c r="B32" s="17"/>
      <c r="C32" s="17" t="s">
        <v>41</v>
      </c>
      <c r="D32" s="17" t="s">
        <v>11</v>
      </c>
      <c r="E32" s="18">
        <v>29</v>
      </c>
      <c r="F32" s="17">
        <v>3</v>
      </c>
      <c r="G32" s="17">
        <v>3</v>
      </c>
      <c r="H32" s="42">
        <v>5</v>
      </c>
      <c r="I32" s="42">
        <v>5</v>
      </c>
      <c r="J32" s="42">
        <v>0</v>
      </c>
      <c r="K32" s="52">
        <v>0</v>
      </c>
      <c r="L32" s="64">
        <f t="shared" si="4"/>
        <v>0</v>
      </c>
    </row>
    <row r="33" spans="1:12" ht="14.45" customHeight="1" x14ac:dyDescent="0.25">
      <c r="A33" s="16" t="s">
        <v>42</v>
      </c>
      <c r="B33" s="17"/>
      <c r="C33" s="17" t="s">
        <v>23</v>
      </c>
      <c r="D33" s="17" t="s">
        <v>11</v>
      </c>
      <c r="E33" s="18">
        <v>109</v>
      </c>
      <c r="F33" s="17">
        <v>0</v>
      </c>
      <c r="G33" s="17">
        <v>0</v>
      </c>
      <c r="H33" s="17">
        <v>109</v>
      </c>
      <c r="I33" s="17">
        <v>109</v>
      </c>
      <c r="J33" s="17">
        <v>109</v>
      </c>
      <c r="K33" s="52">
        <v>0</v>
      </c>
      <c r="L33" s="64">
        <f t="shared" si="4"/>
        <v>0</v>
      </c>
    </row>
    <row r="34" spans="1:12" ht="14.45" customHeight="1" x14ac:dyDescent="0.25">
      <c r="A34" s="16" t="s">
        <v>43</v>
      </c>
      <c r="B34" s="17"/>
      <c r="C34" s="17" t="s">
        <v>23</v>
      </c>
      <c r="D34" s="17" t="s">
        <v>11</v>
      </c>
      <c r="E34" s="18">
        <v>66</v>
      </c>
      <c r="F34" s="17">
        <v>0</v>
      </c>
      <c r="G34" s="17">
        <v>0</v>
      </c>
      <c r="H34" s="17">
        <v>66</v>
      </c>
      <c r="I34" s="17">
        <v>66</v>
      </c>
      <c r="J34" s="17">
        <v>66</v>
      </c>
      <c r="K34" s="52">
        <v>0</v>
      </c>
      <c r="L34" s="64">
        <f t="shared" si="4"/>
        <v>0</v>
      </c>
    </row>
    <row r="35" spans="1:12" ht="14.45" customHeight="1" x14ac:dyDescent="0.25">
      <c r="A35" s="16" t="s">
        <v>44</v>
      </c>
      <c r="B35" s="17"/>
      <c r="C35" s="17" t="s">
        <v>23</v>
      </c>
      <c r="D35" s="17" t="s">
        <v>11</v>
      </c>
      <c r="E35" s="18">
        <v>29</v>
      </c>
      <c r="F35" s="17">
        <v>0</v>
      </c>
      <c r="G35" s="17">
        <v>0</v>
      </c>
      <c r="H35" s="17">
        <v>29</v>
      </c>
      <c r="I35" s="17">
        <v>29</v>
      </c>
      <c r="J35" s="17">
        <v>29</v>
      </c>
      <c r="K35" s="52">
        <v>0</v>
      </c>
      <c r="L35" s="64">
        <f t="shared" si="4"/>
        <v>0</v>
      </c>
    </row>
    <row r="36" spans="1:12" ht="14.45" customHeight="1" x14ac:dyDescent="0.25">
      <c r="A36" s="16" t="s">
        <v>45</v>
      </c>
      <c r="B36" s="17"/>
      <c r="C36" s="17" t="s">
        <v>23</v>
      </c>
      <c r="D36" s="17" t="s">
        <v>11</v>
      </c>
      <c r="E36" s="18">
        <v>341</v>
      </c>
      <c r="F36" s="17">
        <v>0</v>
      </c>
      <c r="G36" s="17">
        <v>0</v>
      </c>
      <c r="H36" s="17">
        <v>57</v>
      </c>
      <c r="I36" s="17">
        <v>57</v>
      </c>
      <c r="J36" s="17">
        <v>57</v>
      </c>
      <c r="K36" s="52">
        <v>0</v>
      </c>
      <c r="L36" s="64">
        <f t="shared" si="4"/>
        <v>0</v>
      </c>
    </row>
    <row r="37" spans="1:12" ht="14.45" customHeight="1" x14ac:dyDescent="0.25">
      <c r="A37" s="15" t="s">
        <v>46</v>
      </c>
      <c r="B37" s="17"/>
      <c r="C37" s="17" t="s">
        <v>47</v>
      </c>
      <c r="D37" s="17" t="s">
        <v>11</v>
      </c>
      <c r="E37" s="18">
        <v>598</v>
      </c>
      <c r="F37" s="17">
        <v>100</v>
      </c>
      <c r="G37" s="17">
        <v>100</v>
      </c>
      <c r="H37" s="42">
        <v>100</v>
      </c>
      <c r="I37" s="42">
        <v>100</v>
      </c>
      <c r="J37" s="42">
        <v>0</v>
      </c>
      <c r="K37" s="52">
        <v>0</v>
      </c>
      <c r="L37" s="64">
        <f t="shared" si="4"/>
        <v>0</v>
      </c>
    </row>
    <row r="38" spans="1:12" ht="14.45" customHeight="1" thickBot="1" x14ac:dyDescent="0.3">
      <c r="A38" s="22" t="s">
        <v>8</v>
      </c>
      <c r="B38" s="22" t="s">
        <v>8</v>
      </c>
      <c r="C38" s="23" t="s">
        <v>8</v>
      </c>
      <c r="D38" s="23" t="s">
        <v>8</v>
      </c>
      <c r="E38" s="23" t="s">
        <v>8</v>
      </c>
      <c r="F38" s="24" t="s">
        <v>8</v>
      </c>
      <c r="K38" s="152"/>
      <c r="L38" s="153"/>
    </row>
    <row r="39" spans="1:12" ht="15" customHeight="1" thickBot="1" x14ac:dyDescent="0.3">
      <c r="A39" s="9" t="s">
        <v>48</v>
      </c>
      <c r="B39" s="10"/>
      <c r="C39" s="28"/>
      <c r="D39" s="27"/>
      <c r="E39" s="12">
        <f t="shared" ref="E39:I39" si="5">SUM(E41:E60)</f>
        <v>95759.489000000001</v>
      </c>
      <c r="F39" s="12">
        <f t="shared" si="5"/>
        <v>14548</v>
      </c>
      <c r="G39" s="12">
        <f t="shared" si="5"/>
        <v>10447</v>
      </c>
      <c r="H39" s="12">
        <f t="shared" si="5"/>
        <v>9722</v>
      </c>
      <c r="I39" s="12">
        <f t="shared" si="5"/>
        <v>8915</v>
      </c>
      <c r="J39" s="12">
        <f>SUM(J41:J60)</f>
        <v>8878</v>
      </c>
      <c r="K39" s="12">
        <f>SUM(K41:K60)</f>
        <v>155</v>
      </c>
      <c r="L39" s="12">
        <f>SUM(L41:L60)</f>
        <v>155</v>
      </c>
    </row>
    <row r="40" spans="1:12" ht="14.45" customHeight="1" x14ac:dyDescent="0.25">
      <c r="A40" s="22" t="s">
        <v>8</v>
      </c>
      <c r="B40" s="22" t="s">
        <v>8</v>
      </c>
      <c r="C40" s="23" t="s">
        <v>8</v>
      </c>
      <c r="D40" s="23" t="s">
        <v>8</v>
      </c>
      <c r="E40" s="23" t="s">
        <v>8</v>
      </c>
      <c r="F40" s="24" t="s">
        <v>8</v>
      </c>
      <c r="K40" s="152"/>
      <c r="L40" s="153"/>
    </row>
    <row r="41" spans="1:12" ht="14.45" customHeight="1" x14ac:dyDescent="0.25">
      <c r="A41" s="15" t="s">
        <v>181</v>
      </c>
      <c r="B41" s="56"/>
      <c r="C41" s="17" t="s">
        <v>50</v>
      </c>
      <c r="D41" s="17" t="s">
        <v>18</v>
      </c>
      <c r="E41" s="18">
        <v>5268</v>
      </c>
      <c r="F41" s="18">
        <v>1100</v>
      </c>
      <c r="G41" s="52">
        <v>1100</v>
      </c>
      <c r="H41" s="42">
        <v>1300</v>
      </c>
      <c r="I41" s="42">
        <v>800</v>
      </c>
      <c r="J41" s="42">
        <v>800</v>
      </c>
      <c r="K41" s="64">
        <v>0</v>
      </c>
      <c r="L41" s="64">
        <f>K41</f>
        <v>0</v>
      </c>
    </row>
    <row r="42" spans="1:12" ht="14.45" customHeight="1" x14ac:dyDescent="0.25">
      <c r="A42" s="15" t="s">
        <v>51</v>
      </c>
      <c r="B42" s="16"/>
      <c r="C42" s="17" t="s">
        <v>22</v>
      </c>
      <c r="D42" s="17" t="s">
        <v>18</v>
      </c>
      <c r="E42" s="18">
        <v>4167</v>
      </c>
      <c r="F42" s="18">
        <v>868</v>
      </c>
      <c r="G42" s="52">
        <v>568</v>
      </c>
      <c r="H42" s="42">
        <v>750</v>
      </c>
      <c r="I42" s="42">
        <v>750</v>
      </c>
      <c r="J42" s="42">
        <v>900</v>
      </c>
      <c r="K42" s="64">
        <v>41</v>
      </c>
      <c r="L42" s="64">
        <f t="shared" ref="L42:L50" si="6">K42</f>
        <v>41</v>
      </c>
    </row>
    <row r="43" spans="1:12" x14ac:dyDescent="0.25">
      <c r="A43" s="15" t="s">
        <v>49</v>
      </c>
      <c r="B43" s="16"/>
      <c r="C43" s="17" t="s">
        <v>52</v>
      </c>
      <c r="D43" s="17" t="s">
        <v>18</v>
      </c>
      <c r="E43" s="18">
        <v>4776</v>
      </c>
      <c r="F43" s="18">
        <v>950</v>
      </c>
      <c r="G43" s="52">
        <v>950</v>
      </c>
      <c r="H43" s="42">
        <v>700</v>
      </c>
      <c r="I43" s="42">
        <v>700</v>
      </c>
      <c r="J43" s="42">
        <v>800</v>
      </c>
      <c r="K43" s="64">
        <v>0</v>
      </c>
      <c r="L43" s="64">
        <f t="shared" si="6"/>
        <v>0</v>
      </c>
    </row>
    <row r="44" spans="1:12" ht="14.45" customHeight="1" x14ac:dyDescent="0.25">
      <c r="A44" s="15" t="s">
        <v>53</v>
      </c>
      <c r="B44" s="16"/>
      <c r="C44" s="17" t="s">
        <v>27</v>
      </c>
      <c r="D44" s="17" t="s">
        <v>18</v>
      </c>
      <c r="E44" s="18">
        <v>2602</v>
      </c>
      <c r="F44" s="18">
        <v>38</v>
      </c>
      <c r="G44" s="52">
        <v>141</v>
      </c>
      <c r="H44" s="42">
        <v>10</v>
      </c>
      <c r="I44" s="42">
        <v>140</v>
      </c>
      <c r="J44" s="42">
        <v>0</v>
      </c>
      <c r="K44" s="64">
        <v>0</v>
      </c>
      <c r="L44" s="64">
        <f t="shared" si="6"/>
        <v>0</v>
      </c>
    </row>
    <row r="45" spans="1:12" ht="14.45" customHeight="1" x14ac:dyDescent="0.25">
      <c r="A45" s="15" t="s">
        <v>54</v>
      </c>
      <c r="B45" s="17" t="s">
        <v>56</v>
      </c>
      <c r="C45" s="17" t="s">
        <v>50</v>
      </c>
      <c r="D45" s="17" t="s">
        <v>18</v>
      </c>
      <c r="E45" s="18">
        <v>17322</v>
      </c>
      <c r="F45" s="18">
        <v>0</v>
      </c>
      <c r="G45" s="52">
        <v>0</v>
      </c>
      <c r="H45" s="42">
        <v>173</v>
      </c>
      <c r="I45" s="42">
        <v>173</v>
      </c>
      <c r="J45" s="42">
        <v>878</v>
      </c>
      <c r="K45" s="64">
        <v>0</v>
      </c>
      <c r="L45" s="64">
        <f t="shared" si="6"/>
        <v>0</v>
      </c>
    </row>
    <row r="46" spans="1:12" ht="14.45" customHeight="1" x14ac:dyDescent="0.25">
      <c r="A46" s="15" t="s">
        <v>55</v>
      </c>
      <c r="B46" s="17" t="s">
        <v>56</v>
      </c>
      <c r="C46" s="17" t="s">
        <v>50</v>
      </c>
      <c r="D46" s="17" t="s">
        <v>18</v>
      </c>
      <c r="E46" s="18">
        <v>5845</v>
      </c>
      <c r="F46" s="18">
        <v>0</v>
      </c>
      <c r="G46" s="52">
        <v>96</v>
      </c>
      <c r="H46" s="42">
        <v>0</v>
      </c>
      <c r="I46" s="42">
        <v>63</v>
      </c>
      <c r="J46" s="42">
        <v>0</v>
      </c>
      <c r="K46" s="64">
        <v>0</v>
      </c>
      <c r="L46" s="64">
        <f t="shared" si="6"/>
        <v>0</v>
      </c>
    </row>
    <row r="47" spans="1:12" ht="14.45" customHeight="1" x14ac:dyDescent="0.25">
      <c r="A47" s="15" t="s">
        <v>57</v>
      </c>
      <c r="B47" s="17" t="s">
        <v>56</v>
      </c>
      <c r="C47" s="17" t="s">
        <v>50</v>
      </c>
      <c r="D47" s="17" t="s">
        <v>18</v>
      </c>
      <c r="E47" s="18">
        <v>11690</v>
      </c>
      <c r="F47" s="18">
        <v>3500</v>
      </c>
      <c r="G47" s="52">
        <v>2500</v>
      </c>
      <c r="H47" s="42">
        <v>1500</v>
      </c>
      <c r="I47" s="42">
        <v>1000</v>
      </c>
      <c r="J47" s="42">
        <v>1000</v>
      </c>
      <c r="K47" s="64">
        <v>2</v>
      </c>
      <c r="L47" s="64">
        <f t="shared" si="6"/>
        <v>2</v>
      </c>
    </row>
    <row r="48" spans="1:12" ht="14.45" customHeight="1" x14ac:dyDescent="0.25">
      <c r="A48" s="15" t="s">
        <v>58</v>
      </c>
      <c r="B48" s="17" t="s">
        <v>56</v>
      </c>
      <c r="C48" s="17" t="s">
        <v>59</v>
      </c>
      <c r="D48" s="17" t="s">
        <v>18</v>
      </c>
      <c r="E48" s="18">
        <v>7570</v>
      </c>
      <c r="F48" s="18">
        <v>3000</v>
      </c>
      <c r="G48" s="52">
        <v>0</v>
      </c>
      <c r="H48" s="42">
        <v>889</v>
      </c>
      <c r="I48" s="42">
        <v>889</v>
      </c>
      <c r="J48" s="42">
        <v>0</v>
      </c>
      <c r="K48" s="64">
        <v>0</v>
      </c>
      <c r="L48" s="64">
        <f t="shared" si="6"/>
        <v>0</v>
      </c>
    </row>
    <row r="49" spans="1:12" ht="14.45" customHeight="1" x14ac:dyDescent="0.25">
      <c r="A49" s="15" t="s">
        <v>60</v>
      </c>
      <c r="B49" s="17"/>
      <c r="C49" s="17" t="s">
        <v>35</v>
      </c>
      <c r="D49" s="17" t="s">
        <v>11</v>
      </c>
      <c r="E49" s="18">
        <v>4900</v>
      </c>
      <c r="F49" s="17">
        <v>1000</v>
      </c>
      <c r="G49" s="17">
        <v>1000</v>
      </c>
      <c r="H49" s="42">
        <v>500</v>
      </c>
      <c r="I49" s="42">
        <v>500</v>
      </c>
      <c r="J49" s="42">
        <v>500</v>
      </c>
      <c r="K49" s="52">
        <v>0</v>
      </c>
      <c r="L49" s="64">
        <f t="shared" si="6"/>
        <v>0</v>
      </c>
    </row>
    <row r="50" spans="1:12" ht="14.45" customHeight="1" x14ac:dyDescent="0.25">
      <c r="A50" s="15" t="s">
        <v>62</v>
      </c>
      <c r="B50" s="16"/>
      <c r="C50" s="17" t="s">
        <v>61</v>
      </c>
      <c r="D50" s="17" t="s">
        <v>11</v>
      </c>
      <c r="E50" s="17">
        <v>1058</v>
      </c>
      <c r="F50" s="17">
        <v>142</v>
      </c>
      <c r="G50" s="17">
        <v>142</v>
      </c>
      <c r="H50" s="42">
        <v>100</v>
      </c>
      <c r="I50" s="42">
        <v>100</v>
      </c>
      <c r="J50" s="42">
        <v>50</v>
      </c>
      <c r="K50" s="52">
        <v>0</v>
      </c>
      <c r="L50" s="64">
        <f t="shared" si="6"/>
        <v>0</v>
      </c>
    </row>
    <row r="51" spans="1:12" s="2" customFormat="1" ht="14.45" customHeight="1" x14ac:dyDescent="0.25">
      <c r="A51" s="15" t="s">
        <v>174</v>
      </c>
      <c r="B51" s="16"/>
      <c r="C51" s="17" t="s">
        <v>61</v>
      </c>
      <c r="D51" s="17" t="s">
        <v>11</v>
      </c>
      <c r="E51" s="17">
        <f>20.2*200</f>
        <v>4040</v>
      </c>
      <c r="F51" s="17"/>
      <c r="G51" s="17"/>
      <c r="H51" s="42"/>
      <c r="I51" s="42"/>
      <c r="J51" s="42">
        <v>350</v>
      </c>
      <c r="K51" s="52">
        <v>0</v>
      </c>
      <c r="L51" s="52">
        <f>K51</f>
        <v>0</v>
      </c>
    </row>
    <row r="52" spans="1:12" s="2" customFormat="1" ht="14.45" customHeight="1" x14ac:dyDescent="0.25">
      <c r="A52" s="15" t="s">
        <v>175</v>
      </c>
      <c r="B52" s="15"/>
      <c r="C52" s="17" t="s">
        <v>61</v>
      </c>
      <c r="D52" s="17" t="s">
        <v>11</v>
      </c>
      <c r="E52" s="17">
        <f>12*200</f>
        <v>2400</v>
      </c>
      <c r="F52" s="17"/>
      <c r="G52" s="17"/>
      <c r="H52" s="42"/>
      <c r="I52" s="42"/>
      <c r="J52" s="42">
        <v>200</v>
      </c>
      <c r="K52" s="52">
        <v>0</v>
      </c>
      <c r="L52" s="52">
        <f>K52</f>
        <v>0</v>
      </c>
    </row>
    <row r="53" spans="1:12" ht="14.45" customHeight="1" x14ac:dyDescent="0.25">
      <c r="A53" s="15" t="s">
        <v>63</v>
      </c>
      <c r="B53" s="16"/>
      <c r="C53" s="17" t="s">
        <v>64</v>
      </c>
      <c r="D53" s="17" t="s">
        <v>11</v>
      </c>
      <c r="E53" s="17">
        <v>1073</v>
      </c>
      <c r="F53" s="17">
        <v>250</v>
      </c>
      <c r="G53" s="17">
        <v>250</v>
      </c>
      <c r="H53" s="42">
        <v>150</v>
      </c>
      <c r="I53" s="42">
        <v>150</v>
      </c>
      <c r="J53" s="42">
        <v>150</v>
      </c>
      <c r="K53" s="52">
        <v>0</v>
      </c>
      <c r="L53" s="64">
        <f>K53</f>
        <v>0</v>
      </c>
    </row>
    <row r="54" spans="1:12" ht="14.45" customHeight="1" x14ac:dyDescent="0.25">
      <c r="A54" s="15" t="s">
        <v>65</v>
      </c>
      <c r="B54" s="16"/>
      <c r="C54" s="17" t="s">
        <v>61</v>
      </c>
      <c r="D54" s="17" t="s">
        <v>11</v>
      </c>
      <c r="E54" s="17">
        <v>550</v>
      </c>
      <c r="F54" s="17">
        <v>200</v>
      </c>
      <c r="G54" s="17">
        <v>200</v>
      </c>
      <c r="H54" s="42">
        <v>200</v>
      </c>
      <c r="I54" s="42">
        <v>200</v>
      </c>
      <c r="J54" s="42">
        <v>0</v>
      </c>
      <c r="K54" s="52">
        <v>0</v>
      </c>
      <c r="L54" s="64">
        <f t="shared" ref="L54:L60" si="7">K54</f>
        <v>0</v>
      </c>
    </row>
    <row r="55" spans="1:12" ht="14.45" customHeight="1" x14ac:dyDescent="0.25">
      <c r="A55" s="15" t="s">
        <v>66</v>
      </c>
      <c r="B55" s="16"/>
      <c r="C55" s="17" t="s">
        <v>27</v>
      </c>
      <c r="D55" s="17" t="s">
        <v>11</v>
      </c>
      <c r="E55" s="17">
        <v>956</v>
      </c>
      <c r="F55" s="17">
        <v>250</v>
      </c>
      <c r="G55" s="17">
        <v>250</v>
      </c>
      <c r="H55" s="42">
        <v>200</v>
      </c>
      <c r="I55" s="42">
        <v>200</v>
      </c>
      <c r="J55" s="42">
        <v>0</v>
      </c>
      <c r="K55" s="52">
        <v>0</v>
      </c>
      <c r="L55" s="64">
        <f t="shared" si="7"/>
        <v>0</v>
      </c>
    </row>
    <row r="56" spans="1:12" ht="14.45" customHeight="1" x14ac:dyDescent="0.25">
      <c r="A56" s="15" t="s">
        <v>67</v>
      </c>
      <c r="B56" s="16"/>
      <c r="C56" s="17" t="s">
        <v>27</v>
      </c>
      <c r="D56" s="17" t="s">
        <v>11</v>
      </c>
      <c r="E56" s="18">
        <v>1599.489</v>
      </c>
      <c r="F56" s="17">
        <v>100</v>
      </c>
      <c r="G56" s="17">
        <v>100</v>
      </c>
      <c r="H56" s="42">
        <v>150</v>
      </c>
      <c r="I56" s="42">
        <v>150</v>
      </c>
      <c r="J56" s="42">
        <v>150</v>
      </c>
      <c r="K56" s="52">
        <v>0</v>
      </c>
      <c r="L56" s="64">
        <f t="shared" si="7"/>
        <v>0</v>
      </c>
    </row>
    <row r="57" spans="1:12" ht="14.45" customHeight="1" x14ac:dyDescent="0.25">
      <c r="A57" s="15" t="s">
        <v>68</v>
      </c>
      <c r="B57" s="16"/>
      <c r="C57" s="17" t="s">
        <v>27</v>
      </c>
      <c r="D57" s="17" t="s">
        <v>11</v>
      </c>
      <c r="E57" s="17">
        <v>319</v>
      </c>
      <c r="F57" s="17">
        <v>50</v>
      </c>
      <c r="G57" s="17">
        <v>50</v>
      </c>
      <c r="H57" s="42">
        <v>50</v>
      </c>
      <c r="I57" s="42">
        <v>50</v>
      </c>
      <c r="J57" s="42">
        <v>50</v>
      </c>
      <c r="K57" s="52">
        <v>0</v>
      </c>
      <c r="L57" s="64">
        <f t="shared" si="7"/>
        <v>0</v>
      </c>
    </row>
    <row r="58" spans="1:12" ht="14.45" customHeight="1" x14ac:dyDescent="0.25">
      <c r="A58" s="15" t="s">
        <v>69</v>
      </c>
      <c r="B58" s="16"/>
      <c r="C58" s="17" t="s">
        <v>27</v>
      </c>
      <c r="D58" s="17" t="s">
        <v>11</v>
      </c>
      <c r="E58" s="17">
        <v>963</v>
      </c>
      <c r="F58" s="17">
        <v>100</v>
      </c>
      <c r="G58" s="17">
        <v>100</v>
      </c>
      <c r="H58" s="42">
        <v>50</v>
      </c>
      <c r="I58" s="42">
        <v>50</v>
      </c>
      <c r="J58" s="42">
        <v>50</v>
      </c>
      <c r="K58" s="52">
        <v>112</v>
      </c>
      <c r="L58" s="64">
        <f t="shared" si="7"/>
        <v>112</v>
      </c>
    </row>
    <row r="59" spans="1:12" ht="14.45" customHeight="1" x14ac:dyDescent="0.25">
      <c r="A59" s="15" t="s">
        <v>70</v>
      </c>
      <c r="B59" s="17" t="s">
        <v>56</v>
      </c>
      <c r="C59" s="17" t="s">
        <v>25</v>
      </c>
      <c r="D59" s="17" t="s">
        <v>18</v>
      </c>
      <c r="E59" s="18">
        <v>13329</v>
      </c>
      <c r="F59" s="18">
        <v>2000</v>
      </c>
      <c r="G59" s="52">
        <v>2000</v>
      </c>
      <c r="H59" s="42">
        <v>2000</v>
      </c>
      <c r="I59" s="42">
        <v>2000</v>
      </c>
      <c r="J59" s="42">
        <v>2000</v>
      </c>
      <c r="K59" s="64">
        <v>0</v>
      </c>
      <c r="L59" s="64">
        <f t="shared" si="7"/>
        <v>0</v>
      </c>
    </row>
    <row r="60" spans="1:12" ht="14.45" customHeight="1" x14ac:dyDescent="0.25">
      <c r="A60" s="15" t="s">
        <v>70</v>
      </c>
      <c r="B60" s="17" t="s">
        <v>56</v>
      </c>
      <c r="C60" s="17" t="s">
        <v>25</v>
      </c>
      <c r="D60" s="17" t="s">
        <v>18</v>
      </c>
      <c r="E60" s="18">
        <v>5332</v>
      </c>
      <c r="F60" s="18">
        <v>1000</v>
      </c>
      <c r="G60" s="52">
        <v>1000</v>
      </c>
      <c r="H60" s="42">
        <v>1000</v>
      </c>
      <c r="I60" s="42">
        <v>1000</v>
      </c>
      <c r="J60" s="42">
        <v>1000</v>
      </c>
      <c r="K60" s="64">
        <v>0</v>
      </c>
      <c r="L60" s="64">
        <f t="shared" si="7"/>
        <v>0</v>
      </c>
    </row>
    <row r="61" spans="1:12" ht="14.45" customHeight="1" thickBot="1" x14ac:dyDescent="0.3">
      <c r="A61" s="29" t="s">
        <v>8</v>
      </c>
      <c r="B61" s="22" t="s">
        <v>8</v>
      </c>
      <c r="C61" s="23" t="s">
        <v>8</v>
      </c>
      <c r="D61" s="23" t="s">
        <v>8</v>
      </c>
      <c r="E61" s="30" t="s">
        <v>8</v>
      </c>
      <c r="F61" s="31" t="s">
        <v>8</v>
      </c>
      <c r="K61" s="152"/>
      <c r="L61" s="153"/>
    </row>
    <row r="62" spans="1:12" ht="15" customHeight="1" thickBot="1" x14ac:dyDescent="0.3">
      <c r="A62" s="32" t="s">
        <v>71</v>
      </c>
      <c r="B62" s="33"/>
      <c r="C62" s="11"/>
      <c r="D62" s="10"/>
      <c r="E62" s="12">
        <f t="shared" ref="E62:L62" si="8">SUM(E64:E80)</f>
        <v>227918.467</v>
      </c>
      <c r="F62" s="12">
        <f t="shared" si="8"/>
        <v>12176</v>
      </c>
      <c r="G62" s="12">
        <f t="shared" si="8"/>
        <v>12355</v>
      </c>
      <c r="H62" s="12">
        <f t="shared" si="8"/>
        <v>11404</v>
      </c>
      <c r="I62" s="12">
        <f t="shared" si="8"/>
        <v>12919</v>
      </c>
      <c r="J62" s="12">
        <f t="shared" si="8"/>
        <v>10811</v>
      </c>
      <c r="K62" s="12">
        <f t="shared" si="8"/>
        <v>116</v>
      </c>
      <c r="L62" s="12">
        <f t="shared" si="8"/>
        <v>116</v>
      </c>
    </row>
    <row r="63" spans="1:12" ht="14.45" customHeight="1" x14ac:dyDescent="0.25">
      <c r="A63" s="29" t="s">
        <v>8</v>
      </c>
      <c r="B63" s="22" t="s">
        <v>8</v>
      </c>
      <c r="C63" s="23" t="s">
        <v>8</v>
      </c>
      <c r="D63" s="23" t="s">
        <v>8</v>
      </c>
      <c r="E63" s="23" t="s">
        <v>8</v>
      </c>
      <c r="F63" s="24" t="s">
        <v>8</v>
      </c>
      <c r="K63" s="152"/>
      <c r="L63" s="153"/>
    </row>
    <row r="64" spans="1:12" ht="14.45" customHeight="1" x14ac:dyDescent="0.25">
      <c r="A64" s="15" t="s">
        <v>72</v>
      </c>
      <c r="B64" s="17"/>
      <c r="C64" s="17" t="s">
        <v>73</v>
      </c>
      <c r="D64" s="17" t="s">
        <v>18</v>
      </c>
      <c r="E64" s="18">
        <v>2689</v>
      </c>
      <c r="F64" s="18">
        <v>62</v>
      </c>
      <c r="G64" s="52">
        <v>664</v>
      </c>
      <c r="H64" s="42">
        <v>664</v>
      </c>
      <c r="I64" s="42">
        <v>656</v>
      </c>
      <c r="J64" s="42">
        <v>0</v>
      </c>
      <c r="K64" s="64">
        <v>0</v>
      </c>
      <c r="L64" s="64">
        <f>K64</f>
        <v>0</v>
      </c>
    </row>
    <row r="65" spans="1:744" ht="14.45" customHeight="1" x14ac:dyDescent="0.25">
      <c r="A65" s="15" t="s">
        <v>74</v>
      </c>
      <c r="B65" s="17"/>
      <c r="C65" s="17" t="s">
        <v>22</v>
      </c>
      <c r="D65" s="17" t="s">
        <v>18</v>
      </c>
      <c r="E65" s="18">
        <v>921</v>
      </c>
      <c r="F65" s="18">
        <v>410</v>
      </c>
      <c r="G65" s="52">
        <v>100</v>
      </c>
      <c r="H65" s="42">
        <v>287</v>
      </c>
      <c r="I65" s="42">
        <v>200</v>
      </c>
      <c r="J65" s="42">
        <v>0</v>
      </c>
      <c r="K65" s="64">
        <v>0</v>
      </c>
      <c r="L65" s="64">
        <f t="shared" ref="L65:L69" si="9">K65</f>
        <v>0</v>
      </c>
    </row>
    <row r="66" spans="1:744" x14ac:dyDescent="0.25">
      <c r="A66" s="34" t="s">
        <v>75</v>
      </c>
      <c r="B66" s="57"/>
      <c r="C66" s="17" t="s">
        <v>52</v>
      </c>
      <c r="D66" s="17" t="s">
        <v>18</v>
      </c>
      <c r="E66" s="18">
        <v>13444</v>
      </c>
      <c r="F66" s="18">
        <v>2375</v>
      </c>
      <c r="G66" s="52">
        <v>2163</v>
      </c>
      <c r="H66" s="42">
        <v>50</v>
      </c>
      <c r="I66" s="42">
        <v>783</v>
      </c>
      <c r="J66" s="42">
        <v>0</v>
      </c>
      <c r="K66" s="64">
        <v>0</v>
      </c>
      <c r="L66" s="64">
        <f t="shared" si="9"/>
        <v>0</v>
      </c>
    </row>
    <row r="67" spans="1:744" ht="14.45" customHeight="1" x14ac:dyDescent="0.25">
      <c r="A67" s="15" t="s">
        <v>76</v>
      </c>
      <c r="B67" s="18" t="s">
        <v>56</v>
      </c>
      <c r="C67" s="17" t="s">
        <v>77</v>
      </c>
      <c r="D67" s="17" t="s">
        <v>18</v>
      </c>
      <c r="E67" s="18">
        <v>4798.4670000000006</v>
      </c>
      <c r="F67" s="18">
        <v>1000</v>
      </c>
      <c r="G67" s="52">
        <v>300</v>
      </c>
      <c r="H67" s="42">
        <v>500</v>
      </c>
      <c r="I67" s="42">
        <v>500</v>
      </c>
      <c r="J67" s="42">
        <v>800</v>
      </c>
      <c r="K67" s="64">
        <v>0</v>
      </c>
      <c r="L67" s="64">
        <f t="shared" si="9"/>
        <v>0</v>
      </c>
    </row>
    <row r="68" spans="1:744" ht="14.45" customHeight="1" x14ac:dyDescent="0.25">
      <c r="A68" s="15" t="s">
        <v>78</v>
      </c>
      <c r="B68" s="18"/>
      <c r="C68" s="17" t="s">
        <v>27</v>
      </c>
      <c r="D68" s="17" t="s">
        <v>11</v>
      </c>
      <c r="E68" s="18">
        <v>617</v>
      </c>
      <c r="F68" s="18">
        <v>0</v>
      </c>
      <c r="G68" s="52">
        <v>0</v>
      </c>
      <c r="H68" s="42">
        <v>100</v>
      </c>
      <c r="I68" s="42">
        <v>100</v>
      </c>
      <c r="J68" s="42">
        <v>150</v>
      </c>
      <c r="K68" s="52">
        <v>0</v>
      </c>
      <c r="L68" s="64">
        <f t="shared" si="9"/>
        <v>0</v>
      </c>
    </row>
    <row r="69" spans="1:744" ht="14.45" customHeight="1" x14ac:dyDescent="0.25">
      <c r="A69" s="15" t="s">
        <v>179</v>
      </c>
      <c r="B69" s="18"/>
      <c r="C69" s="17" t="s">
        <v>22</v>
      </c>
      <c r="D69" s="17" t="s">
        <v>18</v>
      </c>
      <c r="E69" s="18">
        <v>178</v>
      </c>
      <c r="F69" s="18"/>
      <c r="G69" s="52"/>
      <c r="H69" s="42"/>
      <c r="I69" s="42">
        <v>70</v>
      </c>
      <c r="J69" s="42">
        <v>108</v>
      </c>
      <c r="K69" s="64">
        <v>6</v>
      </c>
      <c r="L69" s="64">
        <f t="shared" si="9"/>
        <v>6</v>
      </c>
    </row>
    <row r="70" spans="1:744" s="2" customFormat="1" ht="14.45" customHeight="1" x14ac:dyDescent="0.25">
      <c r="A70" s="15" t="s">
        <v>79</v>
      </c>
      <c r="B70" s="16"/>
      <c r="C70" s="17" t="s">
        <v>22</v>
      </c>
      <c r="D70" s="17" t="s">
        <v>18</v>
      </c>
      <c r="E70" s="17">
        <v>7997</v>
      </c>
      <c r="F70" s="17"/>
      <c r="G70" s="17"/>
      <c r="H70" s="17">
        <v>0</v>
      </c>
      <c r="I70" s="17">
        <v>0</v>
      </c>
      <c r="J70" s="17">
        <v>400</v>
      </c>
      <c r="K70" s="52">
        <v>0</v>
      </c>
      <c r="L70" s="18">
        <f>K70</f>
        <v>0</v>
      </c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</row>
    <row r="71" spans="1:744" ht="14.45" customHeight="1" x14ac:dyDescent="0.25">
      <c r="A71" s="15" t="s">
        <v>82</v>
      </c>
      <c r="B71" s="17" t="s">
        <v>56</v>
      </c>
      <c r="C71" s="17" t="s">
        <v>77</v>
      </c>
      <c r="D71" s="17" t="s">
        <v>18</v>
      </c>
      <c r="E71" s="18">
        <v>21327</v>
      </c>
      <c r="F71" s="18">
        <v>1000</v>
      </c>
      <c r="G71" s="52">
        <v>300</v>
      </c>
      <c r="H71" s="17">
        <v>700</v>
      </c>
      <c r="I71" s="17">
        <v>700</v>
      </c>
      <c r="J71" s="17">
        <v>2000</v>
      </c>
      <c r="K71" s="64">
        <v>0</v>
      </c>
      <c r="L71" s="18">
        <f>K71</f>
        <v>0</v>
      </c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</row>
    <row r="72" spans="1:744" ht="14.45" customHeight="1" x14ac:dyDescent="0.25">
      <c r="A72" s="15" t="s">
        <v>80</v>
      </c>
      <c r="B72" s="17" t="s">
        <v>56</v>
      </c>
      <c r="C72" s="17" t="s">
        <v>77</v>
      </c>
      <c r="D72" s="17" t="s">
        <v>18</v>
      </c>
      <c r="E72" s="18">
        <v>4443</v>
      </c>
      <c r="F72" s="18">
        <v>0</v>
      </c>
      <c r="G72" s="52">
        <v>140</v>
      </c>
      <c r="H72" s="17">
        <v>5</v>
      </c>
      <c r="I72" s="17">
        <v>32</v>
      </c>
      <c r="J72" s="17">
        <v>0</v>
      </c>
      <c r="K72" s="64">
        <v>0</v>
      </c>
      <c r="L72" s="18">
        <f t="shared" ref="L72:L77" si="10">K72</f>
        <v>0</v>
      </c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</row>
    <row r="73" spans="1:744" ht="14.45" customHeight="1" x14ac:dyDescent="0.25">
      <c r="A73" s="15" t="s">
        <v>83</v>
      </c>
      <c r="B73" s="17" t="s">
        <v>56</v>
      </c>
      <c r="C73" s="17" t="s">
        <v>77</v>
      </c>
      <c r="D73" s="17" t="s">
        <v>18</v>
      </c>
      <c r="E73" s="18">
        <v>1066</v>
      </c>
      <c r="F73" s="18">
        <v>0</v>
      </c>
      <c r="G73" s="52">
        <v>50</v>
      </c>
      <c r="H73" s="17">
        <v>0</v>
      </c>
      <c r="I73" s="17">
        <v>50</v>
      </c>
      <c r="J73" s="17">
        <v>0</v>
      </c>
      <c r="K73" s="64">
        <v>0</v>
      </c>
      <c r="L73" s="18">
        <f t="shared" si="10"/>
        <v>0</v>
      </c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</row>
    <row r="74" spans="1:744" ht="14.45" customHeight="1" x14ac:dyDescent="0.25">
      <c r="A74" s="15" t="s">
        <v>81</v>
      </c>
      <c r="B74" s="17" t="s">
        <v>56</v>
      </c>
      <c r="C74" s="17" t="s">
        <v>84</v>
      </c>
      <c r="D74" s="17" t="s">
        <v>18</v>
      </c>
      <c r="E74" s="18">
        <v>2310</v>
      </c>
      <c r="F74" s="18">
        <v>1000</v>
      </c>
      <c r="G74" s="52">
        <v>500</v>
      </c>
      <c r="H74" s="17">
        <v>500</v>
      </c>
      <c r="I74" s="17">
        <v>500</v>
      </c>
      <c r="J74" s="17">
        <v>850</v>
      </c>
      <c r="K74" s="64">
        <v>0</v>
      </c>
      <c r="L74" s="18">
        <f t="shared" si="10"/>
        <v>0</v>
      </c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</row>
    <row r="75" spans="1:744" ht="14.45" customHeight="1" x14ac:dyDescent="0.25">
      <c r="A75" s="15" t="s">
        <v>85</v>
      </c>
      <c r="B75" s="17" t="s">
        <v>56</v>
      </c>
      <c r="C75" s="17" t="s">
        <v>84</v>
      </c>
      <c r="D75" s="17" t="s">
        <v>18</v>
      </c>
      <c r="E75" s="18">
        <v>1066</v>
      </c>
      <c r="F75" s="18">
        <v>566</v>
      </c>
      <c r="G75" s="52">
        <v>266</v>
      </c>
      <c r="H75" s="17">
        <v>266</v>
      </c>
      <c r="I75" s="17">
        <v>266</v>
      </c>
      <c r="J75" s="17">
        <v>350</v>
      </c>
      <c r="K75" s="64">
        <v>0</v>
      </c>
      <c r="L75" s="18">
        <f t="shared" si="10"/>
        <v>0</v>
      </c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</row>
    <row r="76" spans="1:744" ht="14.45" customHeight="1" x14ac:dyDescent="0.25">
      <c r="A76" s="15" t="s">
        <v>178</v>
      </c>
      <c r="B76" s="17" t="s">
        <v>56</v>
      </c>
      <c r="C76" s="17" t="s">
        <v>84</v>
      </c>
      <c r="D76" s="17" t="s">
        <v>18</v>
      </c>
      <c r="E76" s="18">
        <v>2488</v>
      </c>
      <c r="F76" s="18">
        <v>622</v>
      </c>
      <c r="G76" s="52">
        <v>422</v>
      </c>
      <c r="H76" s="17">
        <v>871</v>
      </c>
      <c r="I76" s="17">
        <v>1584</v>
      </c>
      <c r="J76" s="17">
        <v>512</v>
      </c>
      <c r="K76" s="64">
        <v>110</v>
      </c>
      <c r="L76" s="18">
        <f t="shared" si="10"/>
        <v>110</v>
      </c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</row>
    <row r="77" spans="1:744" ht="14.45" customHeight="1" x14ac:dyDescent="0.25">
      <c r="A77" s="15" t="s">
        <v>86</v>
      </c>
      <c r="B77" s="17" t="s">
        <v>56</v>
      </c>
      <c r="C77" s="17" t="s">
        <v>59</v>
      </c>
      <c r="D77" s="17" t="s">
        <v>18</v>
      </c>
      <c r="E77" s="18">
        <v>10620</v>
      </c>
      <c r="F77" s="18">
        <v>0</v>
      </c>
      <c r="G77" s="52">
        <v>434</v>
      </c>
      <c r="H77" s="52">
        <v>445</v>
      </c>
      <c r="I77" s="52">
        <v>462</v>
      </c>
      <c r="J77" s="52">
        <v>0</v>
      </c>
      <c r="K77" s="64">
        <v>0</v>
      </c>
      <c r="L77" s="18">
        <f t="shared" si="10"/>
        <v>0</v>
      </c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</row>
    <row r="78" spans="1:744" s="2" customFormat="1" ht="14.45" customHeight="1" x14ac:dyDescent="0.25">
      <c r="A78" s="15" t="s">
        <v>54</v>
      </c>
      <c r="B78" s="17" t="s">
        <v>56</v>
      </c>
      <c r="C78" s="17" t="s">
        <v>77</v>
      </c>
      <c r="D78" s="17" t="s">
        <v>18</v>
      </c>
      <c r="E78" s="18">
        <v>5332</v>
      </c>
      <c r="F78" s="18"/>
      <c r="G78" s="52"/>
      <c r="H78" s="17"/>
      <c r="I78" s="17">
        <v>0</v>
      </c>
      <c r="J78" s="17">
        <v>500</v>
      </c>
      <c r="K78" s="52">
        <v>0</v>
      </c>
      <c r="L78" s="18">
        <f>K78</f>
        <v>0</v>
      </c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</row>
    <row r="79" spans="1:744" ht="14.45" customHeight="1" x14ac:dyDescent="0.25">
      <c r="A79" s="15" t="s">
        <v>87</v>
      </c>
      <c r="B79" s="17" t="s">
        <v>56</v>
      </c>
      <c r="C79" s="17" t="s">
        <v>59</v>
      </c>
      <c r="D79" s="17" t="s">
        <v>18</v>
      </c>
      <c r="E79" s="18">
        <v>61220</v>
      </c>
      <c r="F79" s="18">
        <v>0</v>
      </c>
      <c r="G79" s="52">
        <v>1875</v>
      </c>
      <c r="H79" s="52">
        <v>1875</v>
      </c>
      <c r="I79" s="17">
        <v>1875</v>
      </c>
      <c r="J79" s="52">
        <v>0</v>
      </c>
      <c r="K79" s="64">
        <v>0</v>
      </c>
      <c r="L79" s="18">
        <f>K79</f>
        <v>0</v>
      </c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</row>
    <row r="80" spans="1:744" ht="14.45" customHeight="1" x14ac:dyDescent="0.25">
      <c r="A80" s="15" t="s">
        <v>88</v>
      </c>
      <c r="B80" s="17" t="s">
        <v>56</v>
      </c>
      <c r="C80" s="17" t="s">
        <v>59</v>
      </c>
      <c r="D80" s="17" t="s">
        <v>18</v>
      </c>
      <c r="E80" s="18">
        <v>87402</v>
      </c>
      <c r="F80" s="18">
        <v>5141</v>
      </c>
      <c r="G80" s="52">
        <v>5141</v>
      </c>
      <c r="H80" s="52">
        <v>5141</v>
      </c>
      <c r="I80" s="17">
        <v>5141</v>
      </c>
      <c r="J80" s="17">
        <v>5141</v>
      </c>
      <c r="K80" s="64">
        <v>0</v>
      </c>
      <c r="L80" s="18">
        <f t="shared" ref="L80" si="11">K80</f>
        <v>0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</row>
    <row r="81" spans="1:744" ht="14.45" customHeight="1" thickBot="1" x14ac:dyDescent="0.3">
      <c r="A81" s="22" t="s">
        <v>8</v>
      </c>
      <c r="B81" s="22" t="s">
        <v>8</v>
      </c>
      <c r="C81" s="23" t="s">
        <v>8</v>
      </c>
      <c r="D81" s="23" t="s">
        <v>8</v>
      </c>
      <c r="E81" s="23" t="s">
        <v>8</v>
      </c>
      <c r="F81" s="24" t="s">
        <v>8</v>
      </c>
      <c r="G81" s="36"/>
      <c r="H81" s="36"/>
      <c r="I81" s="36"/>
      <c r="J81" s="36"/>
      <c r="K81" s="152"/>
      <c r="L81" s="36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</row>
    <row r="82" spans="1:744" ht="15" customHeight="1" thickBot="1" x14ac:dyDescent="0.3">
      <c r="A82" s="9" t="s">
        <v>89</v>
      </c>
      <c r="B82" s="33"/>
      <c r="C82" s="10"/>
      <c r="D82" s="11"/>
      <c r="E82" s="12">
        <f t="shared" ref="E82:I82" si="12">SUM(E84:E88)</f>
        <v>16811</v>
      </c>
      <c r="F82" s="12">
        <f t="shared" si="12"/>
        <v>3367</v>
      </c>
      <c r="G82" s="12">
        <f t="shared" si="12"/>
        <v>2519</v>
      </c>
      <c r="H82" s="12">
        <f t="shared" si="12"/>
        <v>1800</v>
      </c>
      <c r="I82" s="12">
        <f t="shared" si="12"/>
        <v>2300</v>
      </c>
      <c r="J82" s="12">
        <f>SUM(J84:J88)</f>
        <v>3328</v>
      </c>
      <c r="K82" s="12">
        <f>SUM(K84:K88)</f>
        <v>51</v>
      </c>
      <c r="L82" s="12">
        <f>SUM(L84:L88)</f>
        <v>51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</row>
    <row r="83" spans="1:744" ht="14.45" customHeight="1" x14ac:dyDescent="0.25">
      <c r="A83" s="37" t="s">
        <v>8</v>
      </c>
      <c r="B83" s="37" t="s">
        <v>8</v>
      </c>
      <c r="C83" s="38" t="s">
        <v>8</v>
      </c>
      <c r="D83" s="38" t="s">
        <v>8</v>
      </c>
      <c r="E83" s="38" t="s">
        <v>8</v>
      </c>
      <c r="F83" s="39" t="s">
        <v>8</v>
      </c>
      <c r="G83" s="36"/>
      <c r="H83" s="36"/>
      <c r="I83" s="36"/>
      <c r="J83" s="36"/>
      <c r="K83" s="152"/>
      <c r="L83" s="36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</row>
    <row r="84" spans="1:744" s="2" customFormat="1" ht="14.45" customHeight="1" x14ac:dyDescent="0.25">
      <c r="A84" s="16" t="s">
        <v>90</v>
      </c>
      <c r="B84" s="16"/>
      <c r="C84" s="17" t="s">
        <v>22</v>
      </c>
      <c r="D84" s="17" t="s">
        <v>18</v>
      </c>
      <c r="E84" s="18">
        <v>912</v>
      </c>
      <c r="F84" s="17">
        <v>0</v>
      </c>
      <c r="G84" s="17">
        <v>269</v>
      </c>
      <c r="H84" s="17">
        <v>0</v>
      </c>
      <c r="I84" s="17">
        <v>0</v>
      </c>
      <c r="J84" s="17">
        <v>228</v>
      </c>
      <c r="K84" s="52">
        <v>0</v>
      </c>
      <c r="L84" s="18">
        <f>K84</f>
        <v>0</v>
      </c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</row>
    <row r="85" spans="1:744" ht="14.45" customHeight="1" x14ac:dyDescent="0.25">
      <c r="A85" s="16" t="s">
        <v>91</v>
      </c>
      <c r="B85" s="16"/>
      <c r="C85" s="17" t="s">
        <v>22</v>
      </c>
      <c r="D85" s="17" t="s">
        <v>11</v>
      </c>
      <c r="E85" s="18">
        <v>4443</v>
      </c>
      <c r="F85" s="17"/>
      <c r="G85" s="17"/>
      <c r="H85" s="17"/>
      <c r="I85" s="17">
        <v>500</v>
      </c>
      <c r="J85" s="17">
        <v>700</v>
      </c>
      <c r="K85" s="52">
        <v>0</v>
      </c>
      <c r="L85" s="18">
        <f>K85</f>
        <v>0</v>
      </c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</row>
    <row r="86" spans="1:744" ht="14.45" customHeight="1" x14ac:dyDescent="0.25">
      <c r="A86" s="16" t="s">
        <v>92</v>
      </c>
      <c r="B86" s="17"/>
      <c r="C86" s="17" t="s">
        <v>22</v>
      </c>
      <c r="D86" s="17" t="s">
        <v>18</v>
      </c>
      <c r="E86" s="18">
        <v>2617</v>
      </c>
      <c r="F86" s="18">
        <v>700</v>
      </c>
      <c r="G86" s="52">
        <f>100+300</f>
        <v>400</v>
      </c>
      <c r="H86" s="17">
        <v>300</v>
      </c>
      <c r="I86" s="17">
        <v>300</v>
      </c>
      <c r="J86" s="17">
        <v>800</v>
      </c>
      <c r="K86" s="64">
        <v>0</v>
      </c>
      <c r="L86" s="18">
        <f t="shared" ref="L86:L88" si="13">K86</f>
        <v>0</v>
      </c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  <c r="IV86" s="40"/>
      <c r="IW86" s="40"/>
      <c r="IX86" s="40"/>
      <c r="IY86" s="40"/>
      <c r="IZ86" s="40"/>
      <c r="JA86" s="40"/>
      <c r="JB86" s="40"/>
      <c r="JC86" s="40"/>
      <c r="JD86" s="40"/>
      <c r="JE86" s="40"/>
      <c r="JF86" s="40"/>
      <c r="JG86" s="40"/>
      <c r="JH86" s="40"/>
      <c r="JI86" s="40"/>
      <c r="JJ86" s="40"/>
      <c r="JK86" s="40"/>
      <c r="JL86" s="40"/>
      <c r="JM86" s="40"/>
      <c r="JN86" s="40"/>
      <c r="JO86" s="40"/>
      <c r="JP86" s="40"/>
      <c r="JQ86" s="40"/>
      <c r="JR86" s="40"/>
      <c r="JS86" s="40"/>
      <c r="JT86" s="40"/>
      <c r="JU86" s="40"/>
      <c r="JV86" s="40"/>
      <c r="JW86" s="40"/>
      <c r="JX86" s="40"/>
      <c r="JY86" s="40"/>
      <c r="JZ86" s="40"/>
      <c r="KA86" s="40"/>
      <c r="KB86" s="40"/>
      <c r="KC86" s="40"/>
      <c r="KD86" s="40"/>
      <c r="KE86" s="40"/>
      <c r="KF86" s="40"/>
      <c r="KG86" s="40"/>
      <c r="KH86" s="40"/>
      <c r="KI86" s="40"/>
      <c r="KJ86" s="40"/>
      <c r="KK86" s="40"/>
      <c r="KL86" s="40"/>
      <c r="KM86" s="40"/>
      <c r="KN86" s="40"/>
      <c r="KO86" s="40"/>
      <c r="KP86" s="40"/>
      <c r="KQ86" s="40"/>
      <c r="KR86" s="40"/>
      <c r="KS86" s="40"/>
      <c r="KT86" s="40"/>
      <c r="KU86" s="40"/>
      <c r="KV86" s="40"/>
      <c r="KW86" s="40"/>
      <c r="KX86" s="40"/>
      <c r="KY86" s="40"/>
      <c r="KZ86" s="40"/>
      <c r="LA86" s="40"/>
      <c r="LB86" s="40"/>
      <c r="LC86" s="40"/>
      <c r="LD86" s="40"/>
      <c r="LE86" s="40"/>
      <c r="LF86" s="40"/>
      <c r="LG86" s="40"/>
      <c r="LH86" s="40"/>
      <c r="LI86" s="40"/>
      <c r="LJ86" s="40"/>
      <c r="LK86" s="40"/>
      <c r="LL86" s="40"/>
      <c r="LM86" s="40"/>
      <c r="LN86" s="40"/>
      <c r="LO86" s="40"/>
      <c r="LP86" s="40"/>
      <c r="LQ86" s="40"/>
      <c r="LR86" s="40"/>
      <c r="LS86" s="40"/>
      <c r="LT86" s="40"/>
      <c r="LU86" s="40"/>
      <c r="LV86" s="40"/>
      <c r="LW86" s="40"/>
      <c r="LX86" s="40"/>
      <c r="LY86" s="40"/>
      <c r="LZ86" s="40"/>
      <c r="MA86" s="40"/>
      <c r="MB86" s="40"/>
      <c r="MC86" s="40"/>
      <c r="MD86" s="40"/>
      <c r="ME86" s="40"/>
      <c r="MF86" s="40"/>
      <c r="MG86" s="40"/>
      <c r="MH86" s="40"/>
      <c r="MI86" s="40"/>
      <c r="MJ86" s="40"/>
      <c r="MK86" s="40"/>
      <c r="ML86" s="40"/>
      <c r="MM86" s="40"/>
      <c r="MN86" s="40"/>
      <c r="MO86" s="40"/>
      <c r="MP86" s="40"/>
      <c r="MQ86" s="40"/>
      <c r="MR86" s="40"/>
      <c r="MS86" s="40"/>
      <c r="MT86" s="40"/>
      <c r="MU86" s="40"/>
      <c r="MV86" s="40"/>
      <c r="MW86" s="40"/>
      <c r="MX86" s="40"/>
      <c r="MY86" s="40"/>
      <c r="MZ86" s="40"/>
      <c r="NA86" s="40"/>
      <c r="NB86" s="40"/>
      <c r="NC86" s="40"/>
      <c r="ND86" s="40"/>
      <c r="NE86" s="40"/>
      <c r="NF86" s="40"/>
      <c r="NG86" s="40"/>
      <c r="NH86" s="40"/>
      <c r="NI86" s="40"/>
      <c r="NJ86" s="40"/>
      <c r="NK86" s="40"/>
      <c r="NL86" s="40"/>
      <c r="NM86" s="40"/>
      <c r="NN86" s="40"/>
      <c r="NO86" s="40"/>
      <c r="NP86" s="40"/>
      <c r="NQ86" s="40"/>
      <c r="NR86" s="40"/>
      <c r="NS86" s="40"/>
      <c r="NT86" s="40"/>
      <c r="NU86" s="40"/>
      <c r="NV86" s="40"/>
      <c r="NW86" s="40"/>
      <c r="NX86" s="40"/>
      <c r="NY86" s="40"/>
      <c r="NZ86" s="40"/>
      <c r="OA86" s="40"/>
      <c r="OB86" s="40"/>
      <c r="OC86" s="40"/>
      <c r="OD86" s="40"/>
      <c r="OE86" s="40"/>
      <c r="OF86" s="40"/>
      <c r="OG86" s="40"/>
      <c r="OH86" s="40"/>
      <c r="OI86" s="40"/>
      <c r="OJ86" s="40"/>
      <c r="OK86" s="40"/>
      <c r="OL86" s="40"/>
      <c r="OM86" s="40"/>
      <c r="ON86" s="40"/>
      <c r="OO86" s="40"/>
      <c r="OP86" s="40"/>
      <c r="OQ86" s="40"/>
      <c r="OR86" s="40"/>
      <c r="OS86" s="40"/>
      <c r="OT86" s="40"/>
      <c r="OU86" s="40"/>
      <c r="OV86" s="40"/>
      <c r="OW86" s="40"/>
      <c r="OX86" s="40"/>
      <c r="OY86" s="40"/>
      <c r="OZ86" s="40"/>
      <c r="PA86" s="40"/>
      <c r="PB86" s="40"/>
      <c r="PC86" s="40"/>
      <c r="PD86" s="40"/>
      <c r="PE86" s="40"/>
      <c r="PF86" s="40"/>
      <c r="PG86" s="40"/>
      <c r="PH86" s="40"/>
      <c r="PI86" s="40"/>
      <c r="PJ86" s="40"/>
      <c r="PK86" s="40"/>
      <c r="PL86" s="40"/>
      <c r="PM86" s="40"/>
      <c r="PN86" s="40"/>
      <c r="PO86" s="40"/>
      <c r="PP86" s="40"/>
      <c r="PQ86" s="40"/>
      <c r="PR86" s="40"/>
      <c r="PS86" s="40"/>
      <c r="PT86" s="40"/>
      <c r="PU86" s="40"/>
      <c r="PV86" s="40"/>
      <c r="PW86" s="40"/>
      <c r="PX86" s="40"/>
      <c r="PY86" s="40"/>
      <c r="PZ86" s="40"/>
      <c r="QA86" s="40"/>
      <c r="QB86" s="40"/>
      <c r="QC86" s="40"/>
      <c r="QD86" s="40"/>
      <c r="QE86" s="40"/>
      <c r="QF86" s="40"/>
      <c r="QG86" s="40"/>
      <c r="QH86" s="40"/>
      <c r="QI86" s="40"/>
      <c r="QJ86" s="40"/>
      <c r="QK86" s="40"/>
      <c r="QL86" s="40"/>
      <c r="QM86" s="40"/>
      <c r="QN86" s="40"/>
      <c r="QO86" s="40"/>
      <c r="QP86" s="40"/>
      <c r="QQ86" s="40"/>
      <c r="QR86" s="40"/>
      <c r="QS86" s="40"/>
      <c r="QT86" s="40"/>
      <c r="QU86" s="40"/>
      <c r="QV86" s="40"/>
      <c r="QW86" s="40"/>
      <c r="QX86" s="40"/>
      <c r="QY86" s="40"/>
      <c r="QZ86" s="40"/>
      <c r="RA86" s="40"/>
      <c r="RB86" s="40"/>
      <c r="RC86" s="40"/>
      <c r="RD86" s="40"/>
      <c r="RE86" s="40"/>
      <c r="RF86" s="40"/>
      <c r="RG86" s="40"/>
      <c r="RH86" s="40"/>
      <c r="RI86" s="40"/>
      <c r="RJ86" s="40"/>
      <c r="RK86" s="40"/>
      <c r="RL86" s="40"/>
      <c r="RM86" s="40"/>
      <c r="RN86" s="40"/>
      <c r="RO86" s="40"/>
      <c r="RP86" s="40"/>
      <c r="RQ86" s="40"/>
      <c r="RR86" s="40"/>
      <c r="RS86" s="40"/>
      <c r="RT86" s="40"/>
      <c r="RU86" s="40"/>
      <c r="RV86" s="40"/>
      <c r="RW86" s="40"/>
      <c r="RX86" s="40"/>
      <c r="RY86" s="40"/>
      <c r="RZ86" s="40"/>
      <c r="SA86" s="40"/>
      <c r="SB86" s="40"/>
      <c r="SC86" s="40"/>
      <c r="SD86" s="40"/>
      <c r="SE86" s="40"/>
      <c r="SF86" s="40"/>
      <c r="SG86" s="40"/>
      <c r="SH86" s="40"/>
      <c r="SI86" s="40"/>
      <c r="SJ86" s="40"/>
      <c r="SK86" s="40"/>
      <c r="SL86" s="40"/>
      <c r="SM86" s="40"/>
      <c r="SN86" s="40"/>
      <c r="SO86" s="40"/>
      <c r="SP86" s="40"/>
      <c r="SQ86" s="40"/>
      <c r="SR86" s="40"/>
      <c r="SS86" s="40"/>
      <c r="ST86" s="40"/>
      <c r="SU86" s="40"/>
      <c r="SV86" s="40"/>
      <c r="SW86" s="40"/>
      <c r="SX86" s="40"/>
      <c r="SY86" s="40"/>
      <c r="SZ86" s="40"/>
      <c r="TA86" s="40"/>
      <c r="TB86" s="40"/>
      <c r="TC86" s="40"/>
      <c r="TD86" s="40"/>
      <c r="TE86" s="40"/>
      <c r="TF86" s="40"/>
      <c r="TG86" s="40"/>
      <c r="TH86" s="40"/>
      <c r="TI86" s="40"/>
      <c r="TJ86" s="40"/>
      <c r="TK86" s="40"/>
      <c r="TL86" s="40"/>
      <c r="TM86" s="40"/>
      <c r="TN86" s="40"/>
      <c r="TO86" s="40"/>
      <c r="TP86" s="40"/>
      <c r="TQ86" s="40"/>
      <c r="TR86" s="40"/>
      <c r="TS86" s="40"/>
      <c r="TT86" s="40"/>
      <c r="TU86" s="40"/>
      <c r="TV86" s="40"/>
      <c r="TW86" s="40"/>
      <c r="TX86" s="40"/>
      <c r="TY86" s="40"/>
      <c r="TZ86" s="40"/>
      <c r="UA86" s="40"/>
      <c r="UB86" s="40"/>
      <c r="UC86" s="40"/>
      <c r="UD86" s="40"/>
      <c r="UE86" s="40"/>
      <c r="UF86" s="40"/>
      <c r="UG86" s="40"/>
      <c r="UH86" s="40"/>
      <c r="UI86" s="40"/>
      <c r="UJ86" s="40"/>
      <c r="UK86" s="40"/>
      <c r="UL86" s="40"/>
      <c r="UM86" s="40"/>
      <c r="UN86" s="40"/>
      <c r="UO86" s="40"/>
      <c r="UP86" s="40"/>
      <c r="UQ86" s="40"/>
      <c r="UR86" s="40"/>
      <c r="US86" s="40"/>
      <c r="UT86" s="40"/>
      <c r="UU86" s="40"/>
      <c r="UV86" s="40"/>
      <c r="UW86" s="40"/>
      <c r="UX86" s="40"/>
      <c r="UY86" s="40"/>
      <c r="UZ86" s="40"/>
      <c r="VA86" s="40"/>
      <c r="VB86" s="40"/>
      <c r="VC86" s="40"/>
      <c r="VD86" s="40"/>
      <c r="VE86" s="40"/>
      <c r="VF86" s="40"/>
      <c r="VG86" s="40"/>
      <c r="VH86" s="40"/>
      <c r="VI86" s="40"/>
      <c r="VJ86" s="40"/>
      <c r="VK86" s="40"/>
      <c r="VL86" s="40"/>
      <c r="VM86" s="40"/>
      <c r="VN86" s="40"/>
      <c r="VO86" s="40"/>
      <c r="VP86" s="40"/>
      <c r="VQ86" s="40"/>
      <c r="VR86" s="40"/>
      <c r="VS86" s="40"/>
      <c r="VT86" s="40"/>
      <c r="VU86" s="40"/>
      <c r="VV86" s="40"/>
      <c r="VW86" s="40"/>
      <c r="VX86" s="40"/>
      <c r="VY86" s="40"/>
      <c r="VZ86" s="40"/>
      <c r="WA86" s="40"/>
      <c r="WB86" s="40"/>
      <c r="WC86" s="40"/>
      <c r="WD86" s="40"/>
      <c r="WE86" s="40"/>
      <c r="WF86" s="40"/>
      <c r="WG86" s="40"/>
      <c r="WH86" s="40"/>
      <c r="WI86" s="40"/>
      <c r="WJ86" s="40"/>
      <c r="WK86" s="40"/>
      <c r="WL86" s="40"/>
      <c r="WM86" s="40"/>
      <c r="WN86" s="40"/>
      <c r="WO86" s="40"/>
      <c r="WP86" s="40"/>
      <c r="WQ86" s="40"/>
      <c r="WR86" s="40"/>
      <c r="WS86" s="40"/>
      <c r="WT86" s="40"/>
      <c r="WU86" s="40"/>
      <c r="WV86" s="40"/>
      <c r="WW86" s="40"/>
      <c r="WX86" s="40"/>
      <c r="WY86" s="40"/>
      <c r="WZ86" s="40"/>
      <c r="XA86" s="40"/>
      <c r="XB86" s="40"/>
      <c r="XC86" s="40"/>
      <c r="XD86" s="40"/>
      <c r="XE86" s="40"/>
      <c r="XF86" s="40"/>
      <c r="XG86" s="40"/>
      <c r="XH86" s="40"/>
      <c r="XI86" s="40"/>
      <c r="XJ86" s="40"/>
      <c r="XK86" s="40"/>
      <c r="XL86" s="40"/>
      <c r="XM86" s="40"/>
      <c r="XN86" s="40"/>
      <c r="XO86" s="40"/>
      <c r="XP86" s="40"/>
      <c r="XQ86" s="40"/>
      <c r="XR86" s="40"/>
      <c r="XS86" s="40"/>
      <c r="XT86" s="40"/>
      <c r="XU86" s="40"/>
      <c r="XV86" s="40"/>
      <c r="XW86" s="40"/>
      <c r="XX86" s="40"/>
      <c r="XY86" s="40"/>
      <c r="XZ86" s="40"/>
      <c r="YA86" s="40"/>
      <c r="YB86" s="40"/>
      <c r="YC86" s="40"/>
      <c r="YD86" s="40"/>
      <c r="YE86" s="40"/>
      <c r="YF86" s="40"/>
      <c r="YG86" s="40"/>
      <c r="YH86" s="40"/>
      <c r="YI86" s="40"/>
      <c r="YJ86" s="40"/>
      <c r="YK86" s="40"/>
      <c r="YL86" s="40"/>
      <c r="YM86" s="40"/>
      <c r="YN86" s="40"/>
      <c r="YO86" s="40"/>
      <c r="YP86" s="40"/>
      <c r="YQ86" s="40"/>
      <c r="YR86" s="40"/>
      <c r="YS86" s="40"/>
      <c r="YT86" s="40"/>
      <c r="YU86" s="40"/>
      <c r="YV86" s="40"/>
      <c r="YW86" s="40"/>
      <c r="YX86" s="40"/>
      <c r="YY86" s="40"/>
      <c r="YZ86" s="40"/>
      <c r="ZA86" s="40"/>
      <c r="ZB86" s="40"/>
      <c r="ZC86" s="40"/>
      <c r="ZD86" s="40"/>
      <c r="ZE86" s="40"/>
      <c r="ZF86" s="40"/>
      <c r="ZG86" s="40"/>
      <c r="ZH86" s="40"/>
      <c r="ZI86" s="40"/>
      <c r="ZJ86" s="40"/>
      <c r="ZK86" s="40"/>
      <c r="ZL86" s="40"/>
      <c r="ZM86" s="40"/>
      <c r="ZN86" s="40"/>
      <c r="ZO86" s="40"/>
      <c r="ZP86" s="40"/>
      <c r="ZQ86" s="40"/>
      <c r="ZR86" s="40"/>
      <c r="ZS86" s="40"/>
      <c r="ZT86" s="40"/>
      <c r="ZU86" s="40"/>
      <c r="ZV86" s="40"/>
      <c r="ZW86" s="40"/>
      <c r="ZX86" s="40"/>
      <c r="ZY86" s="40"/>
      <c r="ZZ86" s="40"/>
      <c r="AAA86" s="40"/>
      <c r="AAB86" s="40"/>
      <c r="AAC86" s="40"/>
      <c r="AAD86" s="40"/>
      <c r="AAE86" s="40"/>
      <c r="AAF86" s="40"/>
      <c r="AAG86" s="40"/>
      <c r="AAH86" s="40"/>
      <c r="AAI86" s="40"/>
      <c r="AAJ86" s="40"/>
      <c r="AAK86" s="40"/>
      <c r="AAL86" s="40"/>
      <c r="AAM86" s="40"/>
      <c r="AAN86" s="40"/>
      <c r="AAO86" s="40"/>
      <c r="AAP86" s="40"/>
      <c r="AAQ86" s="40"/>
      <c r="AAR86" s="40"/>
      <c r="AAS86" s="40"/>
      <c r="AAT86" s="40"/>
      <c r="AAU86" s="40"/>
      <c r="AAV86" s="40"/>
      <c r="AAW86" s="40"/>
      <c r="AAX86" s="40"/>
      <c r="AAY86" s="40"/>
      <c r="AAZ86" s="40"/>
      <c r="ABA86" s="40"/>
      <c r="ABB86" s="40"/>
      <c r="ABC86" s="40"/>
      <c r="ABD86" s="40"/>
      <c r="ABE86" s="40"/>
      <c r="ABF86" s="40"/>
      <c r="ABG86" s="40"/>
      <c r="ABH86" s="40"/>
      <c r="ABI86" s="40"/>
      <c r="ABJ86" s="40"/>
      <c r="ABK86" s="40"/>
      <c r="ABL86" s="40"/>
      <c r="ABM86" s="40"/>
      <c r="ABN86" s="40"/>
      <c r="ABO86" s="40"/>
      <c r="ABP86" s="40"/>
    </row>
    <row r="87" spans="1:744" ht="14.45" customHeight="1" x14ac:dyDescent="0.25">
      <c r="A87" s="16" t="s">
        <v>93</v>
      </c>
      <c r="B87" s="17" t="s">
        <v>56</v>
      </c>
      <c r="C87" s="17" t="s">
        <v>50</v>
      </c>
      <c r="D87" s="17" t="s">
        <v>18</v>
      </c>
      <c r="E87" s="18">
        <v>3507</v>
      </c>
      <c r="F87" s="52">
        <v>950</v>
      </c>
      <c r="G87" s="52">
        <v>950</v>
      </c>
      <c r="H87" s="17">
        <v>800</v>
      </c>
      <c r="I87" s="17">
        <v>800</v>
      </c>
      <c r="J87" s="17">
        <v>600</v>
      </c>
      <c r="K87" s="64">
        <v>0</v>
      </c>
      <c r="L87" s="18">
        <f t="shared" si="13"/>
        <v>0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</row>
    <row r="88" spans="1:744" ht="14.45" customHeight="1" x14ac:dyDescent="0.25">
      <c r="A88" s="16" t="s">
        <v>93</v>
      </c>
      <c r="B88" s="17" t="s">
        <v>56</v>
      </c>
      <c r="C88" s="17" t="s">
        <v>77</v>
      </c>
      <c r="D88" s="17" t="s">
        <v>18</v>
      </c>
      <c r="E88" s="18">
        <v>5332</v>
      </c>
      <c r="F88" s="18">
        <v>1717</v>
      </c>
      <c r="G88" s="52">
        <v>900</v>
      </c>
      <c r="H88" s="17">
        <v>700</v>
      </c>
      <c r="I88" s="17">
        <v>700</v>
      </c>
      <c r="J88" s="17">
        <v>1000</v>
      </c>
      <c r="K88" s="64">
        <v>51</v>
      </c>
      <c r="L88" s="18">
        <f t="shared" si="13"/>
        <v>51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</row>
    <row r="89" spans="1:744" ht="14.45" customHeight="1" thickBot="1" x14ac:dyDescent="0.3">
      <c r="A89" s="22" t="s">
        <v>8</v>
      </c>
      <c r="B89" s="22" t="s">
        <v>8</v>
      </c>
      <c r="C89" s="23" t="s">
        <v>8</v>
      </c>
      <c r="D89" s="23" t="s">
        <v>8</v>
      </c>
      <c r="E89" s="23" t="s">
        <v>8</v>
      </c>
      <c r="F89" s="24" t="s">
        <v>8</v>
      </c>
      <c r="G89" s="36"/>
      <c r="H89" s="36"/>
      <c r="I89" s="36"/>
      <c r="J89" s="36"/>
      <c r="K89" s="152"/>
      <c r="L89" s="36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</row>
    <row r="90" spans="1:744" ht="15" customHeight="1" thickBot="1" x14ac:dyDescent="0.3">
      <c r="A90" s="25" t="s">
        <v>94</v>
      </c>
      <c r="B90" s="26"/>
      <c r="C90" s="26"/>
      <c r="D90" s="27"/>
      <c r="E90" s="12">
        <f t="shared" ref="E90:I90" si="14">SUM(E92:E112)</f>
        <v>19438.21</v>
      </c>
      <c r="F90" s="12">
        <f t="shared" si="14"/>
        <v>1972</v>
      </c>
      <c r="G90" s="12">
        <f t="shared" si="14"/>
        <v>2696</v>
      </c>
      <c r="H90" s="12">
        <f t="shared" si="14"/>
        <v>2190</v>
      </c>
      <c r="I90" s="12">
        <f t="shared" si="14"/>
        <v>3460</v>
      </c>
      <c r="J90" s="12">
        <f>SUM(J92:J112)</f>
        <v>2725</v>
      </c>
      <c r="K90" s="12">
        <f>SUM(K92:K112)</f>
        <v>476</v>
      </c>
      <c r="L90" s="12">
        <f>SUM(L92:L112)</f>
        <v>476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</row>
    <row r="91" spans="1:744" ht="14.45" customHeight="1" x14ac:dyDescent="0.25">
      <c r="A91" s="22" t="s">
        <v>8</v>
      </c>
      <c r="B91" s="22" t="s">
        <v>8</v>
      </c>
      <c r="C91" s="23" t="s">
        <v>8</v>
      </c>
      <c r="D91" s="23" t="s">
        <v>8</v>
      </c>
      <c r="E91" s="23" t="s">
        <v>8</v>
      </c>
      <c r="F91" s="24" t="s">
        <v>8</v>
      </c>
      <c r="K91" s="152"/>
      <c r="L91" s="153"/>
    </row>
    <row r="92" spans="1:744" ht="14.45" customHeight="1" x14ac:dyDescent="0.25">
      <c r="A92" s="41" t="s">
        <v>95</v>
      </c>
      <c r="B92" s="58"/>
      <c r="C92" s="17" t="s">
        <v>61</v>
      </c>
      <c r="D92" s="17" t="s">
        <v>11</v>
      </c>
      <c r="E92" s="59">
        <v>1220</v>
      </c>
      <c r="F92" s="18">
        <v>0</v>
      </c>
      <c r="G92" s="42"/>
      <c r="H92" s="42">
        <v>192</v>
      </c>
      <c r="I92" s="42">
        <v>192</v>
      </c>
      <c r="J92" s="42">
        <v>200</v>
      </c>
      <c r="K92" s="52">
        <v>0</v>
      </c>
      <c r="L92" s="52">
        <f>K92</f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</row>
    <row r="93" spans="1:744" ht="14.45" customHeight="1" x14ac:dyDescent="0.25">
      <c r="A93" s="41" t="s">
        <v>96</v>
      </c>
      <c r="B93" s="58"/>
      <c r="C93" s="17" t="s">
        <v>61</v>
      </c>
      <c r="D93" s="17" t="s">
        <v>11</v>
      </c>
      <c r="E93" s="59">
        <v>1470</v>
      </c>
      <c r="F93" s="18">
        <v>0</v>
      </c>
      <c r="G93" s="42"/>
      <c r="H93" s="42">
        <v>3</v>
      </c>
      <c r="I93" s="42">
        <v>3</v>
      </c>
      <c r="J93" s="42">
        <v>200</v>
      </c>
      <c r="K93" s="52">
        <v>0</v>
      </c>
      <c r="L93" s="52">
        <f t="shared" ref="L93:L97" si="15">K93</f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</row>
    <row r="94" spans="1:744" ht="14.45" customHeight="1" x14ac:dyDescent="0.25">
      <c r="A94" s="41" t="s">
        <v>97</v>
      </c>
      <c r="B94" s="58"/>
      <c r="C94" s="17" t="s">
        <v>61</v>
      </c>
      <c r="D94" s="17" t="s">
        <v>11</v>
      </c>
      <c r="E94" s="59">
        <v>406</v>
      </c>
      <c r="F94" s="18">
        <v>0</v>
      </c>
      <c r="G94" s="42"/>
      <c r="H94" s="42">
        <v>21</v>
      </c>
      <c r="I94" s="42">
        <v>21</v>
      </c>
      <c r="J94" s="42">
        <v>0</v>
      </c>
      <c r="K94" s="52">
        <v>0</v>
      </c>
      <c r="L94" s="52">
        <f t="shared" si="15"/>
        <v>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</row>
    <row r="95" spans="1:744" ht="14.45" customHeight="1" x14ac:dyDescent="0.25">
      <c r="A95" s="41" t="s">
        <v>98</v>
      </c>
      <c r="B95" s="58"/>
      <c r="C95" s="17" t="s">
        <v>61</v>
      </c>
      <c r="D95" s="17" t="s">
        <v>11</v>
      </c>
      <c r="E95" s="59">
        <v>1900</v>
      </c>
      <c r="F95" s="18">
        <v>0</v>
      </c>
      <c r="G95" s="42"/>
      <c r="H95" s="42">
        <v>302</v>
      </c>
      <c r="I95" s="42">
        <v>302</v>
      </c>
      <c r="J95" s="42">
        <v>300</v>
      </c>
      <c r="K95" s="52">
        <v>0</v>
      </c>
      <c r="L95" s="52">
        <f t="shared" si="15"/>
        <v>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</row>
    <row r="96" spans="1:744" ht="14.45" customHeight="1" x14ac:dyDescent="0.25">
      <c r="A96" s="15" t="s">
        <v>99</v>
      </c>
      <c r="B96" s="16"/>
      <c r="C96" s="17" t="s">
        <v>27</v>
      </c>
      <c r="D96" s="17" t="s">
        <v>18</v>
      </c>
      <c r="E96" s="18">
        <v>1817</v>
      </c>
      <c r="F96" s="18">
        <v>595</v>
      </c>
      <c r="G96" s="52">
        <v>100</v>
      </c>
      <c r="H96" s="42">
        <v>300</v>
      </c>
      <c r="I96" s="42">
        <v>200</v>
      </c>
      <c r="J96" s="42">
        <v>300</v>
      </c>
      <c r="K96" s="64">
        <v>45</v>
      </c>
      <c r="L96" s="52">
        <f t="shared" si="15"/>
        <v>45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</row>
    <row r="97" spans="1:744" ht="14.45" customHeight="1" x14ac:dyDescent="0.25">
      <c r="A97" s="15" t="s">
        <v>100</v>
      </c>
      <c r="B97" s="16"/>
      <c r="C97" s="17" t="s">
        <v>22</v>
      </c>
      <c r="D97" s="17" t="s">
        <v>11</v>
      </c>
      <c r="E97" s="18">
        <v>485</v>
      </c>
      <c r="F97" s="18"/>
      <c r="G97" s="52"/>
      <c r="H97" s="42"/>
      <c r="I97" s="42">
        <v>50</v>
      </c>
      <c r="J97" s="42">
        <v>0</v>
      </c>
      <c r="K97" s="52">
        <v>0</v>
      </c>
      <c r="L97" s="52">
        <f t="shared" si="15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</row>
    <row r="98" spans="1:744" s="2" customFormat="1" ht="14.45" customHeight="1" x14ac:dyDescent="0.25">
      <c r="A98" s="15" t="s">
        <v>101</v>
      </c>
      <c r="B98" s="16"/>
      <c r="C98" s="17" t="s">
        <v>22</v>
      </c>
      <c r="D98" s="17" t="s">
        <v>18</v>
      </c>
      <c r="E98" s="18">
        <v>2666</v>
      </c>
      <c r="F98" s="18">
        <v>211</v>
      </c>
      <c r="G98" s="42">
        <v>211</v>
      </c>
      <c r="H98" s="42">
        <v>0</v>
      </c>
      <c r="I98" s="42">
        <v>0</v>
      </c>
      <c r="J98" s="42">
        <v>500</v>
      </c>
      <c r="K98" s="52">
        <v>379</v>
      </c>
      <c r="L98" s="52">
        <f>K98</f>
        <v>379</v>
      </c>
    </row>
    <row r="99" spans="1:744" ht="14.45" customHeight="1" x14ac:dyDescent="0.25">
      <c r="A99" s="15" t="s">
        <v>102</v>
      </c>
      <c r="B99" s="16"/>
      <c r="C99" s="17" t="s">
        <v>22</v>
      </c>
      <c r="D99" s="17" t="s">
        <v>11</v>
      </c>
      <c r="E99" s="18">
        <v>888</v>
      </c>
      <c r="F99" s="17">
        <v>100</v>
      </c>
      <c r="G99" s="42">
        <v>100</v>
      </c>
      <c r="H99" s="42">
        <v>0</v>
      </c>
      <c r="I99" s="42">
        <v>100</v>
      </c>
      <c r="J99" s="42">
        <v>100</v>
      </c>
      <c r="K99" s="52">
        <v>0</v>
      </c>
      <c r="L99" s="64">
        <f>K99</f>
        <v>0</v>
      </c>
    </row>
    <row r="100" spans="1:744" ht="14.45" customHeight="1" x14ac:dyDescent="0.25">
      <c r="A100" s="15" t="s">
        <v>102</v>
      </c>
      <c r="B100" s="16"/>
      <c r="C100" s="17" t="s">
        <v>22</v>
      </c>
      <c r="D100" s="17" t="s">
        <v>18</v>
      </c>
      <c r="E100" s="18">
        <v>1769</v>
      </c>
      <c r="F100" s="18">
        <v>150</v>
      </c>
      <c r="G100" s="52">
        <v>1769</v>
      </c>
      <c r="H100" s="42">
        <v>0</v>
      </c>
      <c r="I100" s="42">
        <v>619</v>
      </c>
      <c r="J100" s="42">
        <v>0</v>
      </c>
      <c r="K100" s="64">
        <v>0</v>
      </c>
      <c r="L100" s="64">
        <f t="shared" ref="L100:L112" si="16">K100</f>
        <v>0</v>
      </c>
    </row>
    <row r="101" spans="1:744" ht="14.45" customHeight="1" x14ac:dyDescent="0.25">
      <c r="A101" s="15" t="s">
        <v>103</v>
      </c>
      <c r="B101" s="16"/>
      <c r="C101" s="17" t="s">
        <v>23</v>
      </c>
      <c r="D101" s="17" t="s">
        <v>11</v>
      </c>
      <c r="E101" s="18">
        <v>92</v>
      </c>
      <c r="F101" s="17">
        <v>0</v>
      </c>
      <c r="G101" s="42"/>
      <c r="H101" s="42">
        <v>92</v>
      </c>
      <c r="I101" s="42">
        <v>92</v>
      </c>
      <c r="J101" s="42">
        <v>0</v>
      </c>
      <c r="K101" s="52">
        <v>0</v>
      </c>
      <c r="L101" s="64">
        <f t="shared" si="16"/>
        <v>0</v>
      </c>
    </row>
    <row r="102" spans="1:744" ht="14.45" customHeight="1" x14ac:dyDescent="0.25">
      <c r="A102" s="15" t="s">
        <v>105</v>
      </c>
      <c r="B102" s="16"/>
      <c r="C102" s="17" t="s">
        <v>104</v>
      </c>
      <c r="D102" s="17" t="s">
        <v>11</v>
      </c>
      <c r="E102" s="18">
        <v>267</v>
      </c>
      <c r="F102" s="17">
        <v>0</v>
      </c>
      <c r="G102" s="42"/>
      <c r="H102" s="42">
        <v>80</v>
      </c>
      <c r="I102" s="42">
        <v>80</v>
      </c>
      <c r="J102" s="42">
        <v>127</v>
      </c>
      <c r="K102" s="52">
        <v>0</v>
      </c>
      <c r="L102" s="64">
        <f t="shared" si="16"/>
        <v>0</v>
      </c>
    </row>
    <row r="103" spans="1:744" ht="14.45" customHeight="1" x14ac:dyDescent="0.25">
      <c r="A103" s="15" t="s">
        <v>106</v>
      </c>
      <c r="B103" s="16"/>
      <c r="C103" s="17" t="s">
        <v>104</v>
      </c>
      <c r="D103" s="17" t="s">
        <v>11</v>
      </c>
      <c r="E103" s="18">
        <v>267</v>
      </c>
      <c r="F103" s="17">
        <v>100</v>
      </c>
      <c r="G103" s="42">
        <v>100</v>
      </c>
      <c r="H103" s="42">
        <v>150</v>
      </c>
      <c r="I103" s="42">
        <v>150</v>
      </c>
      <c r="J103" s="42">
        <v>10</v>
      </c>
      <c r="K103" s="52">
        <v>0</v>
      </c>
      <c r="L103" s="64">
        <f t="shared" si="16"/>
        <v>0</v>
      </c>
    </row>
    <row r="104" spans="1:744" ht="14.45" customHeight="1" x14ac:dyDescent="0.25">
      <c r="A104" s="15" t="s">
        <v>107</v>
      </c>
      <c r="B104" s="16"/>
      <c r="C104" s="17" t="s">
        <v>22</v>
      </c>
      <c r="D104" s="17" t="s">
        <v>18</v>
      </c>
      <c r="E104" s="18">
        <v>3513</v>
      </c>
      <c r="F104" s="18">
        <v>816</v>
      </c>
      <c r="G104" s="52">
        <v>416</v>
      </c>
      <c r="H104" s="42">
        <v>700</v>
      </c>
      <c r="I104" s="42">
        <v>700</v>
      </c>
      <c r="J104" s="42">
        <v>800</v>
      </c>
      <c r="K104" s="64">
        <v>52</v>
      </c>
      <c r="L104" s="64">
        <f t="shared" si="16"/>
        <v>52</v>
      </c>
    </row>
    <row r="105" spans="1:744" ht="14.45" customHeight="1" x14ac:dyDescent="0.25">
      <c r="A105" s="15" t="s">
        <v>108</v>
      </c>
      <c r="B105" s="16"/>
      <c r="C105" s="17" t="s">
        <v>22</v>
      </c>
      <c r="D105" s="17" t="s">
        <v>18</v>
      </c>
      <c r="E105" s="18">
        <f>10*177.721</f>
        <v>1777.21</v>
      </c>
      <c r="F105" s="17">
        <v>0</v>
      </c>
      <c r="G105" s="42">
        <v>0</v>
      </c>
      <c r="H105" s="42">
        <v>50</v>
      </c>
      <c r="I105" s="42">
        <v>50</v>
      </c>
      <c r="J105" s="42">
        <v>188</v>
      </c>
      <c r="K105" s="64">
        <v>0</v>
      </c>
      <c r="L105" s="64">
        <f t="shared" si="16"/>
        <v>0</v>
      </c>
    </row>
    <row r="106" spans="1:744" ht="14.45" customHeight="1" x14ac:dyDescent="0.25">
      <c r="A106" s="16" t="s">
        <v>109</v>
      </c>
      <c r="B106" s="17"/>
      <c r="C106" s="17" t="s">
        <v>23</v>
      </c>
      <c r="D106" s="17" t="s">
        <v>11</v>
      </c>
      <c r="E106" s="18">
        <v>216</v>
      </c>
      <c r="F106" s="18">
        <v>0</v>
      </c>
      <c r="G106" s="52">
        <v>0</v>
      </c>
      <c r="H106" s="42">
        <v>216</v>
      </c>
      <c r="I106" s="42">
        <v>216</v>
      </c>
      <c r="J106" s="42">
        <v>0</v>
      </c>
      <c r="K106" s="52">
        <v>0</v>
      </c>
      <c r="L106" s="64">
        <f t="shared" si="16"/>
        <v>0</v>
      </c>
    </row>
    <row r="107" spans="1:744" ht="14.45" customHeight="1" x14ac:dyDescent="0.25">
      <c r="A107" s="16" t="s">
        <v>110</v>
      </c>
      <c r="B107" s="17"/>
      <c r="C107" s="17" t="s">
        <v>23</v>
      </c>
      <c r="D107" s="17" t="s">
        <v>11</v>
      </c>
      <c r="E107" s="18">
        <v>15</v>
      </c>
      <c r="F107" s="18">
        <v>0</v>
      </c>
      <c r="G107" s="52">
        <v>0</v>
      </c>
      <c r="H107" s="42">
        <v>15</v>
      </c>
      <c r="I107" s="42">
        <v>15</v>
      </c>
      <c r="J107" s="42">
        <v>0</v>
      </c>
      <c r="K107" s="52">
        <v>0</v>
      </c>
      <c r="L107" s="64">
        <f t="shared" si="16"/>
        <v>0</v>
      </c>
    </row>
    <row r="108" spans="1:744" ht="14.45" customHeight="1" x14ac:dyDescent="0.25">
      <c r="A108" s="16" t="s">
        <v>111</v>
      </c>
      <c r="B108" s="17"/>
      <c r="C108" s="17" t="s">
        <v>23</v>
      </c>
      <c r="D108" s="17" t="s">
        <v>11</v>
      </c>
      <c r="E108" s="18">
        <v>69</v>
      </c>
      <c r="F108" s="18"/>
      <c r="G108" s="52"/>
      <c r="H108" s="42">
        <v>69</v>
      </c>
      <c r="I108" s="42">
        <v>69</v>
      </c>
      <c r="J108" s="42">
        <v>0</v>
      </c>
      <c r="K108" s="52">
        <v>0</v>
      </c>
      <c r="L108" s="64">
        <f t="shared" si="16"/>
        <v>0</v>
      </c>
    </row>
    <row r="109" spans="1:744" s="2" customFormat="1" ht="14.45" customHeight="1" x14ac:dyDescent="0.25">
      <c r="A109" s="16" t="s">
        <v>112</v>
      </c>
      <c r="B109" s="17"/>
      <c r="C109" s="17" t="s">
        <v>15</v>
      </c>
      <c r="D109" s="17" t="s">
        <v>11</v>
      </c>
      <c r="E109" s="18">
        <v>280</v>
      </c>
      <c r="F109" s="18">
        <v>0</v>
      </c>
      <c r="G109" s="52">
        <v>0</v>
      </c>
      <c r="H109" s="42">
        <v>0</v>
      </c>
      <c r="I109" s="42">
        <v>280</v>
      </c>
      <c r="J109" s="42">
        <v>0</v>
      </c>
      <c r="K109" s="52">
        <v>0</v>
      </c>
      <c r="L109" s="64">
        <f t="shared" si="16"/>
        <v>0</v>
      </c>
    </row>
    <row r="110" spans="1:744" s="2" customFormat="1" ht="14.45" customHeight="1" x14ac:dyDescent="0.25">
      <c r="A110" s="16" t="s">
        <v>113</v>
      </c>
      <c r="B110" s="17"/>
      <c r="C110" s="17" t="s">
        <v>15</v>
      </c>
      <c r="D110" s="17" t="s">
        <v>11</v>
      </c>
      <c r="E110" s="18">
        <v>123</v>
      </c>
      <c r="F110" s="18">
        <v>0</v>
      </c>
      <c r="G110" s="52">
        <v>0</v>
      </c>
      <c r="H110" s="42">
        <v>0</v>
      </c>
      <c r="I110" s="42">
        <v>123</v>
      </c>
      <c r="J110" s="42">
        <v>0</v>
      </c>
      <c r="K110" s="52">
        <v>0</v>
      </c>
      <c r="L110" s="64">
        <f t="shared" si="16"/>
        <v>0</v>
      </c>
    </row>
    <row r="111" spans="1:744" s="2" customFormat="1" ht="14.45" customHeight="1" x14ac:dyDescent="0.25">
      <c r="A111" s="16" t="s">
        <v>114</v>
      </c>
      <c r="B111" s="17"/>
      <c r="C111" s="17" t="s">
        <v>15</v>
      </c>
      <c r="D111" s="17" t="s">
        <v>11</v>
      </c>
      <c r="E111" s="18">
        <v>121</v>
      </c>
      <c r="F111" s="18">
        <v>0</v>
      </c>
      <c r="G111" s="52">
        <v>0</v>
      </c>
      <c r="H111" s="42">
        <v>0</v>
      </c>
      <c r="I111" s="42">
        <v>121</v>
      </c>
      <c r="J111" s="42">
        <v>0</v>
      </c>
      <c r="K111" s="52">
        <v>0</v>
      </c>
      <c r="L111" s="64">
        <f t="shared" si="16"/>
        <v>0</v>
      </c>
    </row>
    <row r="112" spans="1:744" s="2" customFormat="1" ht="14.45" customHeight="1" x14ac:dyDescent="0.25">
      <c r="A112" s="16" t="s">
        <v>115</v>
      </c>
      <c r="B112" s="17"/>
      <c r="C112" s="17" t="s">
        <v>15</v>
      </c>
      <c r="D112" s="17" t="s">
        <v>11</v>
      </c>
      <c r="E112" s="18">
        <v>77</v>
      </c>
      <c r="F112" s="18">
        <v>0</v>
      </c>
      <c r="G112" s="52">
        <v>0</v>
      </c>
      <c r="H112" s="42">
        <v>0</v>
      </c>
      <c r="I112" s="42">
        <v>77</v>
      </c>
      <c r="J112" s="42">
        <v>0</v>
      </c>
      <c r="K112" s="52">
        <v>0</v>
      </c>
      <c r="L112" s="64">
        <f t="shared" si="16"/>
        <v>0</v>
      </c>
    </row>
    <row r="113" spans="1:12" ht="14.45" customHeight="1" thickBot="1" x14ac:dyDescent="0.3">
      <c r="A113" s="22" t="s">
        <v>8</v>
      </c>
      <c r="B113" s="22" t="s">
        <v>8</v>
      </c>
      <c r="C113" s="23" t="s">
        <v>8</v>
      </c>
      <c r="D113" s="23" t="s">
        <v>8</v>
      </c>
      <c r="E113" s="23" t="s">
        <v>8</v>
      </c>
      <c r="F113" s="17" t="s">
        <v>8</v>
      </c>
      <c r="K113" s="152"/>
      <c r="L113" s="153"/>
    </row>
    <row r="114" spans="1:12" ht="15" customHeight="1" thickBot="1" x14ac:dyDescent="0.3">
      <c r="A114" s="9" t="s">
        <v>116</v>
      </c>
      <c r="B114" s="10"/>
      <c r="C114" s="10"/>
      <c r="D114" s="10"/>
      <c r="E114" s="12">
        <f t="shared" ref="E114:I114" si="17">SUM(E116:E127)</f>
        <v>17916.504208385999</v>
      </c>
      <c r="F114" s="12">
        <f t="shared" si="17"/>
        <v>1062</v>
      </c>
      <c r="G114" s="12">
        <f t="shared" si="17"/>
        <v>1030</v>
      </c>
      <c r="H114" s="12">
        <f t="shared" si="17"/>
        <v>1600</v>
      </c>
      <c r="I114" s="12">
        <f t="shared" si="17"/>
        <v>2733</v>
      </c>
      <c r="J114" s="12">
        <f>SUM(J116:J127)</f>
        <v>2750</v>
      </c>
      <c r="K114" s="12">
        <f>SUM(K116:K127)</f>
        <v>331</v>
      </c>
      <c r="L114" s="12">
        <f>SUM(L116:L127)</f>
        <v>331</v>
      </c>
    </row>
    <row r="115" spans="1:12" ht="14.45" customHeight="1" x14ac:dyDescent="0.25">
      <c r="A115" s="22" t="s">
        <v>8</v>
      </c>
      <c r="B115" s="22" t="s">
        <v>8</v>
      </c>
      <c r="C115" s="23" t="s">
        <v>8</v>
      </c>
      <c r="D115" s="23" t="s">
        <v>8</v>
      </c>
      <c r="E115" s="23" t="s">
        <v>8</v>
      </c>
      <c r="F115" s="24" t="s">
        <v>8</v>
      </c>
      <c r="G115" s="31" t="s">
        <v>8</v>
      </c>
      <c r="K115" s="152"/>
      <c r="L115" s="153"/>
    </row>
    <row r="116" spans="1:12" s="2" customFormat="1" ht="14.45" customHeight="1" x14ac:dyDescent="0.25">
      <c r="A116" s="16" t="s">
        <v>117</v>
      </c>
      <c r="B116" s="16"/>
      <c r="C116" s="17" t="s">
        <v>22</v>
      </c>
      <c r="D116" s="17" t="s">
        <v>11</v>
      </c>
      <c r="E116" s="18">
        <v>597</v>
      </c>
      <c r="F116" s="17">
        <v>0</v>
      </c>
      <c r="G116" s="42">
        <v>0</v>
      </c>
      <c r="H116" s="42">
        <v>0</v>
      </c>
      <c r="I116" s="42">
        <v>500</v>
      </c>
      <c r="J116" s="42">
        <v>0</v>
      </c>
      <c r="K116" s="52">
        <v>0</v>
      </c>
      <c r="L116" s="52">
        <f>K116</f>
        <v>0</v>
      </c>
    </row>
    <row r="117" spans="1:12" ht="14.45" customHeight="1" x14ac:dyDescent="0.25">
      <c r="A117" s="16" t="s">
        <v>118</v>
      </c>
      <c r="B117" s="16"/>
      <c r="C117" s="17" t="s">
        <v>22</v>
      </c>
      <c r="D117" s="17" t="s">
        <v>18</v>
      </c>
      <c r="E117" s="18">
        <v>2544</v>
      </c>
      <c r="F117" s="18">
        <v>551</v>
      </c>
      <c r="G117" s="52">
        <v>400</v>
      </c>
      <c r="H117" s="63">
        <v>500</v>
      </c>
      <c r="I117" s="63">
        <v>500</v>
      </c>
      <c r="J117" s="63">
        <v>600</v>
      </c>
      <c r="K117" s="52">
        <v>0</v>
      </c>
      <c r="L117" s="52">
        <f t="shared" ref="L117:L127" si="18">K117</f>
        <v>0</v>
      </c>
    </row>
    <row r="118" spans="1:12" ht="14.45" customHeight="1" x14ac:dyDescent="0.25">
      <c r="A118" s="16" t="s">
        <v>119</v>
      </c>
      <c r="B118" s="16"/>
      <c r="C118" s="17" t="s">
        <v>22</v>
      </c>
      <c r="D118" s="17" t="s">
        <v>18</v>
      </c>
      <c r="E118" s="18">
        <v>1850.5849583859999</v>
      </c>
      <c r="F118" s="18">
        <v>80</v>
      </c>
      <c r="G118" s="52">
        <v>50</v>
      </c>
      <c r="H118" s="63">
        <v>100</v>
      </c>
      <c r="I118" s="63">
        <v>100</v>
      </c>
      <c r="J118" s="63">
        <v>100</v>
      </c>
      <c r="K118" s="52">
        <v>0</v>
      </c>
      <c r="L118" s="52">
        <f t="shared" si="18"/>
        <v>0</v>
      </c>
    </row>
    <row r="119" spans="1:12" ht="14.45" customHeight="1" x14ac:dyDescent="0.25">
      <c r="A119" s="16" t="s">
        <v>119</v>
      </c>
      <c r="B119" s="16"/>
      <c r="C119" s="17" t="s">
        <v>22</v>
      </c>
      <c r="D119" s="17" t="s">
        <v>11</v>
      </c>
      <c r="E119" s="18">
        <f>618+(9.25*177.721)</f>
        <v>2261.9192499999999</v>
      </c>
      <c r="F119" s="17">
        <v>50</v>
      </c>
      <c r="G119" s="42">
        <v>50</v>
      </c>
      <c r="H119" s="63">
        <v>200</v>
      </c>
      <c r="I119" s="63">
        <v>200</v>
      </c>
      <c r="J119" s="63">
        <v>300</v>
      </c>
      <c r="K119" s="52">
        <v>73</v>
      </c>
      <c r="L119" s="52">
        <f t="shared" si="18"/>
        <v>73</v>
      </c>
    </row>
    <row r="120" spans="1:12" ht="14.45" customHeight="1" x14ac:dyDescent="0.25">
      <c r="A120" s="16" t="s">
        <v>120</v>
      </c>
      <c r="B120" s="16"/>
      <c r="C120" s="17" t="s">
        <v>25</v>
      </c>
      <c r="D120" s="17" t="s">
        <v>18</v>
      </c>
      <c r="E120" s="18">
        <v>1781</v>
      </c>
      <c r="F120" s="18">
        <v>200</v>
      </c>
      <c r="G120" s="52">
        <f>50+200</f>
        <v>250</v>
      </c>
      <c r="H120" s="63">
        <v>350</v>
      </c>
      <c r="I120" s="63">
        <v>350</v>
      </c>
      <c r="J120" s="63">
        <v>800</v>
      </c>
      <c r="K120" s="52">
        <v>138</v>
      </c>
      <c r="L120" s="52">
        <f t="shared" si="18"/>
        <v>138</v>
      </c>
    </row>
    <row r="121" spans="1:12" ht="14.45" customHeight="1" x14ac:dyDescent="0.25">
      <c r="A121" s="16" t="s">
        <v>121</v>
      </c>
      <c r="B121" s="17"/>
      <c r="C121" s="17" t="s">
        <v>122</v>
      </c>
      <c r="D121" s="17" t="s">
        <v>11</v>
      </c>
      <c r="E121" s="18">
        <v>3481</v>
      </c>
      <c r="F121" s="17">
        <v>50</v>
      </c>
      <c r="G121" s="42">
        <v>50</v>
      </c>
      <c r="H121" s="63">
        <v>100</v>
      </c>
      <c r="I121" s="63">
        <v>100</v>
      </c>
      <c r="J121" s="63">
        <v>50</v>
      </c>
      <c r="K121" s="52">
        <v>0</v>
      </c>
      <c r="L121" s="52">
        <f t="shared" si="18"/>
        <v>0</v>
      </c>
    </row>
    <row r="122" spans="1:12" s="2" customFormat="1" ht="14.45" customHeight="1" x14ac:dyDescent="0.25">
      <c r="A122" s="16" t="s">
        <v>123</v>
      </c>
      <c r="B122" s="17"/>
      <c r="C122" s="17" t="s">
        <v>22</v>
      </c>
      <c r="D122" s="17" t="s">
        <v>11</v>
      </c>
      <c r="E122" s="18">
        <v>151</v>
      </c>
      <c r="F122" s="81"/>
      <c r="G122" s="83"/>
      <c r="H122" s="83"/>
      <c r="I122" s="42">
        <v>0</v>
      </c>
      <c r="J122" s="42">
        <v>50</v>
      </c>
      <c r="K122" s="52">
        <v>120</v>
      </c>
      <c r="L122" s="52">
        <f t="shared" si="18"/>
        <v>120</v>
      </c>
    </row>
    <row r="123" spans="1:12" s="2" customFormat="1" ht="14.45" customHeight="1" x14ac:dyDescent="0.25">
      <c r="A123" s="16" t="s">
        <v>172</v>
      </c>
      <c r="B123" s="17"/>
      <c r="C123" s="17" t="s">
        <v>61</v>
      </c>
      <c r="D123" s="17" t="s">
        <v>11</v>
      </c>
      <c r="E123" s="18">
        <f>10*200</f>
        <v>2000</v>
      </c>
      <c r="F123" s="81"/>
      <c r="G123" s="83"/>
      <c r="H123" s="83"/>
      <c r="I123" s="42">
        <v>0</v>
      </c>
      <c r="J123" s="42">
        <v>250</v>
      </c>
      <c r="K123" s="52">
        <v>0</v>
      </c>
      <c r="L123" s="52">
        <f t="shared" si="18"/>
        <v>0</v>
      </c>
    </row>
    <row r="124" spans="1:12" s="2" customFormat="1" ht="14.45" customHeight="1" x14ac:dyDescent="0.25">
      <c r="A124" s="16" t="s">
        <v>124</v>
      </c>
      <c r="B124" s="16"/>
      <c r="C124" s="17" t="s">
        <v>15</v>
      </c>
      <c r="D124" s="17" t="s">
        <v>11</v>
      </c>
      <c r="E124" s="18">
        <v>393</v>
      </c>
      <c r="F124" s="17">
        <v>0</v>
      </c>
      <c r="G124" s="42">
        <v>0</v>
      </c>
      <c r="H124" s="42">
        <v>0</v>
      </c>
      <c r="I124" s="42">
        <v>393</v>
      </c>
      <c r="J124" s="42">
        <v>0</v>
      </c>
      <c r="K124" s="52">
        <v>0</v>
      </c>
      <c r="L124" s="52">
        <f t="shared" si="18"/>
        <v>0</v>
      </c>
    </row>
    <row r="125" spans="1:12" s="2" customFormat="1" ht="14.45" customHeight="1" x14ac:dyDescent="0.25">
      <c r="A125" s="16" t="s">
        <v>125</v>
      </c>
      <c r="B125" s="16"/>
      <c r="C125" s="17" t="s">
        <v>15</v>
      </c>
      <c r="D125" s="17" t="s">
        <v>11</v>
      </c>
      <c r="E125" s="18">
        <v>77</v>
      </c>
      <c r="F125" s="17">
        <v>0</v>
      </c>
      <c r="G125" s="42">
        <v>0</v>
      </c>
      <c r="H125" s="42">
        <v>0</v>
      </c>
      <c r="I125" s="42">
        <v>77</v>
      </c>
      <c r="J125" s="42">
        <v>0</v>
      </c>
      <c r="K125" s="52">
        <v>0</v>
      </c>
      <c r="L125" s="52">
        <f t="shared" si="18"/>
        <v>0</v>
      </c>
    </row>
    <row r="126" spans="1:12" s="2" customFormat="1" ht="14.45" customHeight="1" x14ac:dyDescent="0.25">
      <c r="A126" s="16" t="s">
        <v>126</v>
      </c>
      <c r="B126" s="17"/>
      <c r="C126" s="17" t="s">
        <v>15</v>
      </c>
      <c r="D126" s="17" t="s">
        <v>11</v>
      </c>
      <c r="E126" s="18">
        <v>163</v>
      </c>
      <c r="F126" s="17">
        <v>0</v>
      </c>
      <c r="G126" s="42">
        <v>0</v>
      </c>
      <c r="H126" s="42">
        <v>0</v>
      </c>
      <c r="I126" s="42">
        <v>163</v>
      </c>
      <c r="J126" s="42">
        <v>0</v>
      </c>
      <c r="K126" s="52">
        <v>0</v>
      </c>
      <c r="L126" s="52">
        <f t="shared" si="18"/>
        <v>0</v>
      </c>
    </row>
    <row r="127" spans="1:12" ht="14.45" customHeight="1" x14ac:dyDescent="0.25">
      <c r="A127" s="16" t="s">
        <v>127</v>
      </c>
      <c r="B127" s="17"/>
      <c r="C127" s="17" t="s">
        <v>22</v>
      </c>
      <c r="D127" s="17" t="s">
        <v>18</v>
      </c>
      <c r="E127" s="18">
        <v>2617</v>
      </c>
      <c r="F127" s="18">
        <v>131</v>
      </c>
      <c r="G127" s="52">
        <v>230</v>
      </c>
      <c r="H127" s="64">
        <v>350</v>
      </c>
      <c r="I127" s="64">
        <v>350</v>
      </c>
      <c r="J127" s="64">
        <v>600</v>
      </c>
      <c r="K127" s="52">
        <v>0</v>
      </c>
      <c r="L127" s="52">
        <f t="shared" si="18"/>
        <v>0</v>
      </c>
    </row>
    <row r="128" spans="1:12" ht="14.45" customHeight="1" thickBot="1" x14ac:dyDescent="0.3">
      <c r="A128" s="22" t="s">
        <v>8</v>
      </c>
      <c r="B128" s="22" t="s">
        <v>8</v>
      </c>
      <c r="C128" s="23" t="s">
        <v>8</v>
      </c>
      <c r="D128" s="23" t="s">
        <v>8</v>
      </c>
      <c r="E128" s="23" t="s">
        <v>8</v>
      </c>
      <c r="F128" s="17" t="s">
        <v>8</v>
      </c>
      <c r="K128" s="152"/>
      <c r="L128" s="153"/>
    </row>
    <row r="129" spans="1:12" ht="15" customHeight="1" thickBot="1" x14ac:dyDescent="0.3">
      <c r="A129" s="9" t="s">
        <v>128</v>
      </c>
      <c r="B129" s="10"/>
      <c r="C129" s="9"/>
      <c r="D129" s="10"/>
      <c r="E129" s="12">
        <f>SUM(E132:E157)</f>
        <v>27430.046999999999</v>
      </c>
      <c r="F129" s="12">
        <f t="shared" ref="F129:L129" si="19">SUM(F131:F157)</f>
        <v>2254</v>
      </c>
      <c r="G129" s="12">
        <f t="shared" si="19"/>
        <v>1854</v>
      </c>
      <c r="H129" s="12">
        <f t="shared" si="19"/>
        <v>3971</v>
      </c>
      <c r="I129" s="12">
        <f t="shared" si="19"/>
        <v>5000</v>
      </c>
      <c r="J129" s="12">
        <f t="shared" si="19"/>
        <v>4503</v>
      </c>
      <c r="K129" s="12">
        <f t="shared" si="19"/>
        <v>1</v>
      </c>
      <c r="L129" s="12">
        <f t="shared" si="19"/>
        <v>1</v>
      </c>
    </row>
    <row r="130" spans="1:12" ht="14.45" customHeight="1" x14ac:dyDescent="0.25">
      <c r="A130" s="22" t="s">
        <v>8</v>
      </c>
      <c r="B130" s="22" t="s">
        <v>8</v>
      </c>
      <c r="C130" s="23" t="s">
        <v>8</v>
      </c>
      <c r="D130" s="23" t="s">
        <v>8</v>
      </c>
      <c r="E130" s="23" t="s">
        <v>8</v>
      </c>
      <c r="F130" s="24" t="s">
        <v>8</v>
      </c>
      <c r="G130" s="31" t="s">
        <v>8</v>
      </c>
      <c r="K130" s="152"/>
      <c r="L130" s="153"/>
    </row>
    <row r="131" spans="1:12" ht="14.45" customHeight="1" x14ac:dyDescent="0.25">
      <c r="A131" s="65" t="s">
        <v>129</v>
      </c>
      <c r="B131" s="66"/>
      <c r="C131" s="70" t="s">
        <v>22</v>
      </c>
      <c r="D131" s="60" t="s">
        <v>18</v>
      </c>
      <c r="E131" s="67">
        <v>889</v>
      </c>
      <c r="F131" s="67">
        <v>0</v>
      </c>
      <c r="G131" s="67">
        <v>450</v>
      </c>
      <c r="H131" s="69">
        <v>240</v>
      </c>
      <c r="I131" s="69">
        <v>240</v>
      </c>
      <c r="J131" s="69">
        <v>300</v>
      </c>
      <c r="K131" s="64">
        <v>0</v>
      </c>
      <c r="L131" s="64">
        <f>K131</f>
        <v>0</v>
      </c>
    </row>
    <row r="132" spans="1:12" ht="14.45" customHeight="1" x14ac:dyDescent="0.25">
      <c r="A132" s="68" t="s">
        <v>131</v>
      </c>
      <c r="B132" s="68"/>
      <c r="C132" s="60" t="s">
        <v>22</v>
      </c>
      <c r="D132" s="60" t="s">
        <v>18</v>
      </c>
      <c r="E132" s="61">
        <v>194</v>
      </c>
      <c r="F132" s="61">
        <v>194</v>
      </c>
      <c r="G132" s="62">
        <v>194</v>
      </c>
      <c r="H132" s="69">
        <v>2</v>
      </c>
      <c r="I132" s="69">
        <v>149</v>
      </c>
      <c r="J132" s="69">
        <v>0</v>
      </c>
      <c r="K132" s="64">
        <v>0</v>
      </c>
      <c r="L132" s="64">
        <f t="shared" ref="L132:L157" si="20">K132</f>
        <v>0</v>
      </c>
    </row>
    <row r="133" spans="1:12" ht="14.45" customHeight="1" x14ac:dyDescent="0.25">
      <c r="A133" s="68" t="s">
        <v>131</v>
      </c>
      <c r="B133" s="68"/>
      <c r="C133" s="60" t="s">
        <v>22</v>
      </c>
      <c r="D133" s="60" t="s">
        <v>11</v>
      </c>
      <c r="E133" s="61">
        <v>883</v>
      </c>
      <c r="F133" s="60">
        <v>100</v>
      </c>
      <c r="G133" s="69">
        <v>100</v>
      </c>
      <c r="H133" s="69">
        <v>300</v>
      </c>
      <c r="I133" s="69">
        <v>300</v>
      </c>
      <c r="J133" s="69">
        <v>0</v>
      </c>
      <c r="K133" s="52">
        <v>0</v>
      </c>
      <c r="L133" s="64">
        <f t="shared" si="20"/>
        <v>0</v>
      </c>
    </row>
    <row r="134" spans="1:12" ht="14.45" customHeight="1" x14ac:dyDescent="0.25">
      <c r="A134" s="68" t="s">
        <v>132</v>
      </c>
      <c r="B134" s="68"/>
      <c r="C134" s="60" t="s">
        <v>22</v>
      </c>
      <c r="D134" s="60" t="s">
        <v>18</v>
      </c>
      <c r="E134" s="61">
        <v>2544</v>
      </c>
      <c r="F134" s="61">
        <v>350</v>
      </c>
      <c r="G134" s="62">
        <v>350</v>
      </c>
      <c r="H134" s="69">
        <v>900</v>
      </c>
      <c r="I134" s="69">
        <v>900</v>
      </c>
      <c r="J134" s="69">
        <v>850</v>
      </c>
      <c r="K134" s="64">
        <v>0</v>
      </c>
      <c r="L134" s="64">
        <f t="shared" si="20"/>
        <v>0</v>
      </c>
    </row>
    <row r="135" spans="1:12" ht="14.45" customHeight="1" x14ac:dyDescent="0.25">
      <c r="A135" s="68" t="s">
        <v>169</v>
      </c>
      <c r="B135" s="60" t="s">
        <v>56</v>
      </c>
      <c r="C135" s="60" t="s">
        <v>25</v>
      </c>
      <c r="D135" s="60" t="s">
        <v>18</v>
      </c>
      <c r="E135" s="61">
        <v>4325</v>
      </c>
      <c r="F135" s="61">
        <v>343</v>
      </c>
      <c r="G135" s="62">
        <v>143</v>
      </c>
      <c r="H135" s="69">
        <v>200</v>
      </c>
      <c r="I135" s="69">
        <v>100</v>
      </c>
      <c r="J135" s="69">
        <v>1268</v>
      </c>
      <c r="K135" s="64">
        <v>1</v>
      </c>
      <c r="L135" s="64">
        <f t="shared" si="20"/>
        <v>1</v>
      </c>
    </row>
    <row r="136" spans="1:12" ht="14.45" customHeight="1" x14ac:dyDescent="0.25">
      <c r="A136" s="68" t="s">
        <v>169</v>
      </c>
      <c r="B136" s="60" t="s">
        <v>56</v>
      </c>
      <c r="C136" s="60" t="s">
        <v>27</v>
      </c>
      <c r="D136" s="60" t="s">
        <v>18</v>
      </c>
      <c r="E136" s="61">
        <v>1454</v>
      </c>
      <c r="F136" s="61">
        <v>372</v>
      </c>
      <c r="G136" s="62">
        <v>72</v>
      </c>
      <c r="H136" s="69">
        <v>200</v>
      </c>
      <c r="I136" s="69">
        <v>200</v>
      </c>
      <c r="J136" s="69">
        <v>300</v>
      </c>
      <c r="K136" s="64">
        <v>0</v>
      </c>
      <c r="L136" s="64">
        <f t="shared" si="20"/>
        <v>0</v>
      </c>
    </row>
    <row r="137" spans="1:12" ht="14.45" customHeight="1" x14ac:dyDescent="0.25">
      <c r="A137" s="68" t="s">
        <v>133</v>
      </c>
      <c r="B137" s="60"/>
      <c r="C137" s="60" t="s">
        <v>25</v>
      </c>
      <c r="D137" s="60" t="s">
        <v>18</v>
      </c>
      <c r="E137" s="61">
        <v>1030</v>
      </c>
      <c r="F137" s="61">
        <v>51</v>
      </c>
      <c r="G137" s="62">
        <v>51</v>
      </c>
      <c r="H137" s="69">
        <v>154</v>
      </c>
      <c r="I137" s="69">
        <v>50</v>
      </c>
      <c r="J137" s="69">
        <v>100</v>
      </c>
      <c r="K137" s="64">
        <v>0</v>
      </c>
      <c r="L137" s="64">
        <f t="shared" si="20"/>
        <v>0</v>
      </c>
    </row>
    <row r="138" spans="1:12" ht="14.45" customHeight="1" x14ac:dyDescent="0.25">
      <c r="A138" s="68" t="s">
        <v>133</v>
      </c>
      <c r="B138" s="60"/>
      <c r="C138" s="60" t="s">
        <v>25</v>
      </c>
      <c r="D138" s="60" t="s">
        <v>18</v>
      </c>
      <c r="E138" s="61">
        <v>3554</v>
      </c>
      <c r="F138" s="61">
        <v>0</v>
      </c>
      <c r="G138" s="62">
        <v>50</v>
      </c>
      <c r="H138" s="69">
        <v>250</v>
      </c>
      <c r="I138" s="69">
        <v>250</v>
      </c>
      <c r="J138" s="69">
        <v>450</v>
      </c>
      <c r="K138" s="64">
        <v>0</v>
      </c>
      <c r="L138" s="64">
        <f t="shared" si="20"/>
        <v>0</v>
      </c>
    </row>
    <row r="139" spans="1:12" ht="14.45" customHeight="1" x14ac:dyDescent="0.25">
      <c r="A139" s="68" t="s">
        <v>133</v>
      </c>
      <c r="B139" s="60"/>
      <c r="C139" s="60" t="s">
        <v>25</v>
      </c>
      <c r="D139" s="60" t="s">
        <v>11</v>
      </c>
      <c r="E139" s="61">
        <v>1244.047</v>
      </c>
      <c r="F139" s="60">
        <v>0</v>
      </c>
      <c r="G139" s="69">
        <v>0</v>
      </c>
      <c r="H139" s="69">
        <v>400</v>
      </c>
      <c r="I139" s="69">
        <v>400</v>
      </c>
      <c r="J139" s="69">
        <v>235</v>
      </c>
      <c r="K139" s="52">
        <v>0</v>
      </c>
      <c r="L139" s="64">
        <f t="shared" si="20"/>
        <v>0</v>
      </c>
    </row>
    <row r="140" spans="1:12" ht="14.45" customHeight="1" x14ac:dyDescent="0.25">
      <c r="A140" s="68" t="s">
        <v>169</v>
      </c>
      <c r="B140" s="60" t="s">
        <v>56</v>
      </c>
      <c r="C140" s="60" t="s">
        <v>25</v>
      </c>
      <c r="D140" s="60" t="s">
        <v>18</v>
      </c>
      <c r="E140" s="61">
        <v>5484</v>
      </c>
      <c r="F140" s="61">
        <v>444</v>
      </c>
      <c r="G140" s="62">
        <v>144</v>
      </c>
      <c r="H140" s="69">
        <v>200</v>
      </c>
      <c r="I140" s="69">
        <v>100</v>
      </c>
      <c r="J140" s="69">
        <v>500</v>
      </c>
      <c r="K140" s="64">
        <v>0</v>
      </c>
      <c r="L140" s="64">
        <f t="shared" si="20"/>
        <v>0</v>
      </c>
    </row>
    <row r="141" spans="1:12" ht="14.45" customHeight="1" x14ac:dyDescent="0.25">
      <c r="A141" s="68" t="s">
        <v>169</v>
      </c>
      <c r="B141" s="60" t="s">
        <v>56</v>
      </c>
      <c r="C141" s="60" t="s">
        <v>25</v>
      </c>
      <c r="D141" s="60" t="s">
        <v>18</v>
      </c>
      <c r="E141" s="61">
        <v>738</v>
      </c>
      <c r="F141" s="61">
        <v>50</v>
      </c>
      <c r="G141" s="62">
        <v>50</v>
      </c>
      <c r="H141" s="69">
        <v>151</v>
      </c>
      <c r="I141" s="69">
        <v>151</v>
      </c>
      <c r="J141" s="69">
        <v>200</v>
      </c>
      <c r="K141" s="64">
        <v>0</v>
      </c>
      <c r="L141" s="64">
        <f t="shared" si="20"/>
        <v>0</v>
      </c>
    </row>
    <row r="142" spans="1:12" ht="14.45" customHeight="1" x14ac:dyDescent="0.25">
      <c r="A142" s="68" t="s">
        <v>134</v>
      </c>
      <c r="B142" s="60"/>
      <c r="C142" s="60" t="s">
        <v>25</v>
      </c>
      <c r="D142" s="60" t="s">
        <v>11</v>
      </c>
      <c r="E142" s="61">
        <v>65</v>
      </c>
      <c r="F142" s="61">
        <v>0</v>
      </c>
      <c r="G142" s="62">
        <v>0</v>
      </c>
      <c r="H142" s="69">
        <v>65</v>
      </c>
      <c r="I142" s="69">
        <v>65</v>
      </c>
      <c r="J142" s="69">
        <v>0</v>
      </c>
      <c r="K142" s="52">
        <v>0</v>
      </c>
      <c r="L142" s="64">
        <f t="shared" si="20"/>
        <v>0</v>
      </c>
    </row>
    <row r="143" spans="1:12" s="2" customFormat="1" ht="14.45" customHeight="1" x14ac:dyDescent="0.25">
      <c r="A143" s="68" t="s">
        <v>135</v>
      </c>
      <c r="B143" s="60"/>
      <c r="C143" s="60" t="s">
        <v>15</v>
      </c>
      <c r="D143" s="60" t="s">
        <v>11</v>
      </c>
      <c r="E143" s="61">
        <v>215</v>
      </c>
      <c r="F143" s="61">
        <v>0</v>
      </c>
      <c r="G143" s="62">
        <v>0</v>
      </c>
      <c r="H143" s="69">
        <v>0</v>
      </c>
      <c r="I143" s="69">
        <v>215</v>
      </c>
      <c r="J143" s="69">
        <v>0</v>
      </c>
      <c r="K143" s="52">
        <v>0</v>
      </c>
      <c r="L143" s="64">
        <f t="shared" si="20"/>
        <v>0</v>
      </c>
    </row>
    <row r="144" spans="1:12" s="2" customFormat="1" ht="14.45" customHeight="1" x14ac:dyDescent="0.25">
      <c r="A144" s="68" t="s">
        <v>136</v>
      </c>
      <c r="B144" s="60"/>
      <c r="C144" s="60" t="s">
        <v>15</v>
      </c>
      <c r="D144" s="60" t="s">
        <v>11</v>
      </c>
      <c r="E144" s="61">
        <v>226</v>
      </c>
      <c r="F144" s="61">
        <v>0</v>
      </c>
      <c r="G144" s="62">
        <v>0</v>
      </c>
      <c r="H144" s="69">
        <v>0</v>
      </c>
      <c r="I144" s="69">
        <v>226</v>
      </c>
      <c r="J144" s="69">
        <v>0</v>
      </c>
      <c r="K144" s="52">
        <v>0</v>
      </c>
      <c r="L144" s="64">
        <f t="shared" si="20"/>
        <v>0</v>
      </c>
    </row>
    <row r="145" spans="1:12" s="2" customFormat="1" ht="14.45" customHeight="1" x14ac:dyDescent="0.25">
      <c r="A145" s="68" t="s">
        <v>137</v>
      </c>
      <c r="B145" s="60"/>
      <c r="C145" s="60" t="s">
        <v>15</v>
      </c>
      <c r="D145" s="60" t="s">
        <v>11</v>
      </c>
      <c r="E145" s="61">
        <v>60</v>
      </c>
      <c r="F145" s="61">
        <v>0</v>
      </c>
      <c r="G145" s="62">
        <v>0</v>
      </c>
      <c r="H145" s="69">
        <v>0</v>
      </c>
      <c r="I145" s="69">
        <v>60</v>
      </c>
      <c r="J145" s="69">
        <v>0</v>
      </c>
      <c r="K145" s="52">
        <v>0</v>
      </c>
      <c r="L145" s="64">
        <f t="shared" si="20"/>
        <v>0</v>
      </c>
    </row>
    <row r="146" spans="1:12" ht="14.45" customHeight="1" x14ac:dyDescent="0.25">
      <c r="A146" s="68" t="s">
        <v>138</v>
      </c>
      <c r="B146" s="68"/>
      <c r="C146" s="60" t="s">
        <v>25</v>
      </c>
      <c r="D146" s="60" t="s">
        <v>18</v>
      </c>
      <c r="E146" s="61">
        <v>807</v>
      </c>
      <c r="F146" s="61">
        <v>150</v>
      </c>
      <c r="G146" s="62">
        <v>50</v>
      </c>
      <c r="H146" s="69">
        <v>100</v>
      </c>
      <c r="I146" s="69">
        <v>100</v>
      </c>
      <c r="J146" s="69">
        <v>200</v>
      </c>
      <c r="K146" s="64">
        <v>0</v>
      </c>
      <c r="L146" s="64">
        <f t="shared" si="20"/>
        <v>0</v>
      </c>
    </row>
    <row r="147" spans="1:12" ht="14.45" customHeight="1" x14ac:dyDescent="0.25">
      <c r="A147" s="68" t="s">
        <v>139</v>
      </c>
      <c r="B147" s="68"/>
      <c r="C147" s="60" t="s">
        <v>140</v>
      </c>
      <c r="D147" s="60" t="s">
        <v>11</v>
      </c>
      <c r="E147" s="61">
        <v>622</v>
      </c>
      <c r="F147" s="60">
        <v>100</v>
      </c>
      <c r="G147" s="60">
        <v>100</v>
      </c>
      <c r="H147" s="69">
        <v>100</v>
      </c>
      <c r="I147" s="69">
        <v>100</v>
      </c>
      <c r="J147" s="69">
        <v>0</v>
      </c>
      <c r="K147" s="64">
        <v>0</v>
      </c>
      <c r="L147" s="64">
        <f t="shared" si="20"/>
        <v>0</v>
      </c>
    </row>
    <row r="148" spans="1:12" ht="14.45" customHeight="1" x14ac:dyDescent="0.25">
      <c r="A148" s="68" t="s">
        <v>141</v>
      </c>
      <c r="B148" s="68"/>
      <c r="C148" s="60" t="s">
        <v>122</v>
      </c>
      <c r="D148" s="60" t="s">
        <v>11</v>
      </c>
      <c r="E148" s="61">
        <v>2451</v>
      </c>
      <c r="F148" s="60">
        <v>100</v>
      </c>
      <c r="G148" s="60">
        <v>100</v>
      </c>
      <c r="H148" s="69">
        <v>100</v>
      </c>
      <c r="I148" s="69">
        <v>100</v>
      </c>
      <c r="J148" s="69">
        <v>100</v>
      </c>
      <c r="K148" s="64">
        <v>0</v>
      </c>
      <c r="L148" s="64">
        <f t="shared" si="20"/>
        <v>0</v>
      </c>
    </row>
    <row r="149" spans="1:12" ht="14.45" customHeight="1" x14ac:dyDescent="0.25">
      <c r="A149" s="68" t="s">
        <v>142</v>
      </c>
      <c r="B149" s="68"/>
      <c r="C149" s="60" t="s">
        <v>23</v>
      </c>
      <c r="D149" s="60" t="s">
        <v>11</v>
      </c>
      <c r="E149" s="61">
        <v>390</v>
      </c>
      <c r="F149" s="60">
        <v>0</v>
      </c>
      <c r="G149" s="60">
        <v>0</v>
      </c>
      <c r="H149" s="69">
        <v>390</v>
      </c>
      <c r="I149" s="69">
        <v>390</v>
      </c>
      <c r="J149" s="69">
        <v>0</v>
      </c>
      <c r="K149" s="64">
        <v>0</v>
      </c>
      <c r="L149" s="64">
        <f t="shared" si="20"/>
        <v>0</v>
      </c>
    </row>
    <row r="150" spans="1:12" ht="14.45" customHeight="1" x14ac:dyDescent="0.25">
      <c r="A150" s="71" t="s">
        <v>143</v>
      </c>
      <c r="B150" s="60"/>
      <c r="C150" s="60" t="s">
        <v>23</v>
      </c>
      <c r="D150" s="60" t="s">
        <v>11</v>
      </c>
      <c r="E150" s="61">
        <v>172</v>
      </c>
      <c r="F150" s="60">
        <v>0</v>
      </c>
      <c r="G150" s="60">
        <v>0</v>
      </c>
      <c r="H150" s="69">
        <v>172</v>
      </c>
      <c r="I150" s="69">
        <v>172</v>
      </c>
      <c r="J150" s="69">
        <v>0</v>
      </c>
      <c r="K150" s="64">
        <v>0</v>
      </c>
      <c r="L150" s="64">
        <f t="shared" si="20"/>
        <v>0</v>
      </c>
    </row>
    <row r="151" spans="1:12" ht="14.45" customHeight="1" x14ac:dyDescent="0.25">
      <c r="A151" s="71" t="s">
        <v>144</v>
      </c>
      <c r="B151" s="68"/>
      <c r="C151" s="60" t="s">
        <v>23</v>
      </c>
      <c r="D151" s="60" t="s">
        <v>11</v>
      </c>
      <c r="E151" s="61">
        <v>47</v>
      </c>
      <c r="F151" s="60">
        <v>0</v>
      </c>
      <c r="G151" s="60">
        <v>0</v>
      </c>
      <c r="H151" s="69">
        <v>47</v>
      </c>
      <c r="I151" s="69">
        <v>47</v>
      </c>
      <c r="J151" s="69">
        <v>0</v>
      </c>
      <c r="K151" s="64">
        <v>0</v>
      </c>
      <c r="L151" s="64">
        <f t="shared" si="20"/>
        <v>0</v>
      </c>
    </row>
    <row r="152" spans="1:12" ht="14.45" customHeight="1" x14ac:dyDescent="0.25">
      <c r="A152" s="71" t="s">
        <v>145</v>
      </c>
      <c r="B152" s="68"/>
      <c r="C152" s="60" t="s">
        <v>146</v>
      </c>
      <c r="D152" s="60" t="s">
        <v>11</v>
      </c>
      <c r="E152" s="61">
        <v>71</v>
      </c>
      <c r="F152" s="60">
        <v>0</v>
      </c>
      <c r="G152" s="60">
        <v>0</v>
      </c>
      <c r="H152" s="69">
        <v>0</v>
      </c>
      <c r="I152" s="69">
        <v>117</v>
      </c>
      <c r="J152" s="69">
        <v>0</v>
      </c>
      <c r="K152" s="64">
        <v>0</v>
      </c>
      <c r="L152" s="64">
        <f t="shared" si="20"/>
        <v>0</v>
      </c>
    </row>
    <row r="153" spans="1:12" ht="14.45" customHeight="1" x14ac:dyDescent="0.25">
      <c r="A153" s="71" t="s">
        <v>147</v>
      </c>
      <c r="B153" s="68"/>
      <c r="C153" s="60" t="s">
        <v>146</v>
      </c>
      <c r="D153" s="60" t="s">
        <v>11</v>
      </c>
      <c r="E153" s="61">
        <v>100</v>
      </c>
      <c r="F153" s="60">
        <v>0</v>
      </c>
      <c r="G153" s="60">
        <v>0</v>
      </c>
      <c r="H153" s="69">
        <v>0</v>
      </c>
      <c r="I153" s="69">
        <v>24</v>
      </c>
      <c r="J153" s="69">
        <v>0</v>
      </c>
      <c r="K153" s="64">
        <v>0</v>
      </c>
      <c r="L153" s="64">
        <f t="shared" si="20"/>
        <v>0</v>
      </c>
    </row>
    <row r="154" spans="1:12" ht="14.45" customHeight="1" x14ac:dyDescent="0.25">
      <c r="A154" s="68" t="s">
        <v>148</v>
      </c>
      <c r="B154" s="60"/>
      <c r="C154" s="60" t="s">
        <v>146</v>
      </c>
      <c r="D154" s="60" t="s">
        <v>11</v>
      </c>
      <c r="E154" s="61">
        <v>184</v>
      </c>
      <c r="F154" s="60">
        <v>0</v>
      </c>
      <c r="G154" s="60">
        <v>0</v>
      </c>
      <c r="H154" s="69">
        <v>0</v>
      </c>
      <c r="I154" s="69">
        <v>113</v>
      </c>
      <c r="J154" s="69">
        <v>0</v>
      </c>
      <c r="K154" s="64">
        <v>0</v>
      </c>
      <c r="L154" s="64">
        <f t="shared" si="20"/>
        <v>0</v>
      </c>
    </row>
    <row r="155" spans="1:12" ht="14.45" customHeight="1" x14ac:dyDescent="0.25">
      <c r="A155" s="68" t="s">
        <v>149</v>
      </c>
      <c r="B155" s="60"/>
      <c r="C155" s="60" t="s">
        <v>146</v>
      </c>
      <c r="D155" s="60" t="s">
        <v>11</v>
      </c>
      <c r="E155" s="61">
        <v>81</v>
      </c>
      <c r="F155" s="60">
        <v>0</v>
      </c>
      <c r="G155" s="60">
        <v>0</v>
      </c>
      <c r="H155" s="69">
        <v>0</v>
      </c>
      <c r="I155" s="69">
        <v>17</v>
      </c>
      <c r="J155" s="69">
        <v>0</v>
      </c>
      <c r="K155" s="64">
        <v>0</v>
      </c>
      <c r="L155" s="64">
        <f t="shared" si="20"/>
        <v>0</v>
      </c>
    </row>
    <row r="156" spans="1:12" ht="14.45" customHeight="1" x14ac:dyDescent="0.25">
      <c r="A156" s="68" t="s">
        <v>150</v>
      </c>
      <c r="B156" s="60" t="s">
        <v>130</v>
      </c>
      <c r="C156" s="60" t="s">
        <v>146</v>
      </c>
      <c r="D156" s="60" t="s">
        <v>11</v>
      </c>
      <c r="E156" s="61">
        <v>180</v>
      </c>
      <c r="F156" s="60">
        <v>0</v>
      </c>
      <c r="G156" s="60">
        <v>0</v>
      </c>
      <c r="H156" s="69">
        <v>0</v>
      </c>
      <c r="I156" s="69">
        <v>164</v>
      </c>
      <c r="J156" s="69">
        <v>0</v>
      </c>
      <c r="K156" s="64">
        <v>0</v>
      </c>
      <c r="L156" s="64">
        <f t="shared" si="20"/>
        <v>0</v>
      </c>
    </row>
    <row r="157" spans="1:12" ht="14.45" customHeight="1" x14ac:dyDescent="0.25">
      <c r="A157" s="68" t="s">
        <v>151</v>
      </c>
      <c r="B157" s="60"/>
      <c r="C157" s="60" t="s">
        <v>146</v>
      </c>
      <c r="D157" s="60" t="s">
        <v>11</v>
      </c>
      <c r="E157" s="61">
        <v>309</v>
      </c>
      <c r="F157" s="60">
        <v>0</v>
      </c>
      <c r="G157" s="60">
        <v>0</v>
      </c>
      <c r="H157" s="69">
        <v>0</v>
      </c>
      <c r="I157" s="69">
        <v>250</v>
      </c>
      <c r="J157" s="69">
        <v>0</v>
      </c>
      <c r="K157" s="64">
        <v>0</v>
      </c>
      <c r="L157" s="64">
        <f t="shared" si="20"/>
        <v>0</v>
      </c>
    </row>
    <row r="158" spans="1:12" ht="14.45" customHeight="1" thickBot="1" x14ac:dyDescent="0.3">
      <c r="A158" s="22" t="s">
        <v>8</v>
      </c>
      <c r="B158" s="22" t="s">
        <v>8</v>
      </c>
      <c r="C158" s="23" t="s">
        <v>8</v>
      </c>
      <c r="D158" s="23" t="s">
        <v>8</v>
      </c>
      <c r="E158" s="23" t="s">
        <v>8</v>
      </c>
      <c r="F158" s="24" t="s">
        <v>8</v>
      </c>
      <c r="G158" s="31" t="s">
        <v>8</v>
      </c>
      <c r="K158" s="152"/>
      <c r="L158" s="153"/>
    </row>
    <row r="159" spans="1:12" ht="15" customHeight="1" thickBot="1" x14ac:dyDescent="0.3">
      <c r="A159" s="44" t="s">
        <v>152</v>
      </c>
      <c r="B159" s="45"/>
      <c r="C159" s="26"/>
      <c r="D159" s="27"/>
      <c r="E159" s="12">
        <f t="shared" ref="E159:I159" si="21">SUM(E161:E177)</f>
        <v>18996.024999999998</v>
      </c>
      <c r="F159" s="12">
        <f t="shared" si="21"/>
        <v>2774</v>
      </c>
      <c r="G159" s="12">
        <f t="shared" si="21"/>
        <v>2665</v>
      </c>
      <c r="H159" s="12">
        <f t="shared" si="21"/>
        <v>3467</v>
      </c>
      <c r="I159" s="12">
        <f t="shared" si="21"/>
        <v>3531</v>
      </c>
      <c r="J159" s="12">
        <f>SUM(J161:J177)</f>
        <v>1889</v>
      </c>
      <c r="K159" s="12">
        <f>SUM(K161:K177)</f>
        <v>15</v>
      </c>
      <c r="L159" s="12">
        <f>SUM(L161:L177)</f>
        <v>15</v>
      </c>
    </row>
    <row r="160" spans="1:12" ht="14.45" customHeight="1" x14ac:dyDescent="0.25">
      <c r="A160" s="24" t="s">
        <v>8</v>
      </c>
      <c r="B160" s="24" t="s">
        <v>8</v>
      </c>
      <c r="C160" s="46" t="s">
        <v>8</v>
      </c>
      <c r="D160" s="46" t="s">
        <v>8</v>
      </c>
      <c r="E160" s="47" t="s">
        <v>8</v>
      </c>
      <c r="F160" s="48" t="s">
        <v>8</v>
      </c>
      <c r="K160" s="152"/>
      <c r="L160" s="153"/>
    </row>
    <row r="161" spans="1:12" ht="14.45" customHeight="1" x14ac:dyDescent="0.25">
      <c r="A161" s="72" t="s">
        <v>153</v>
      </c>
      <c r="B161" s="60"/>
      <c r="C161" s="60" t="s">
        <v>23</v>
      </c>
      <c r="D161" s="60" t="s">
        <v>11</v>
      </c>
      <c r="E161" s="73">
        <v>267</v>
      </c>
      <c r="F161" s="60">
        <v>0</v>
      </c>
      <c r="G161" s="60">
        <v>0</v>
      </c>
      <c r="H161" s="69">
        <v>267</v>
      </c>
      <c r="I161" s="69">
        <v>267</v>
      </c>
      <c r="J161" s="69">
        <v>0</v>
      </c>
      <c r="K161" s="52">
        <v>0</v>
      </c>
      <c r="L161" s="64">
        <f>K161</f>
        <v>0</v>
      </c>
    </row>
    <row r="162" spans="1:12" ht="14.45" customHeight="1" x14ac:dyDescent="0.25">
      <c r="A162" s="72" t="s">
        <v>154</v>
      </c>
      <c r="B162" s="60"/>
      <c r="C162" s="60" t="s">
        <v>23</v>
      </c>
      <c r="D162" s="60" t="s">
        <v>11</v>
      </c>
      <c r="E162" s="73">
        <v>29</v>
      </c>
      <c r="F162" s="60">
        <v>0</v>
      </c>
      <c r="G162" s="60">
        <v>0</v>
      </c>
      <c r="H162" s="69">
        <v>29</v>
      </c>
      <c r="I162" s="69">
        <v>29</v>
      </c>
      <c r="J162" s="69">
        <v>0</v>
      </c>
      <c r="K162" s="52">
        <v>0</v>
      </c>
      <c r="L162" s="64">
        <f t="shared" ref="L162:L166" si="22">K162</f>
        <v>0</v>
      </c>
    </row>
    <row r="163" spans="1:12" ht="14.45" customHeight="1" x14ac:dyDescent="0.25">
      <c r="A163" s="72" t="s">
        <v>155</v>
      </c>
      <c r="B163" s="60"/>
      <c r="C163" s="60" t="s">
        <v>23</v>
      </c>
      <c r="D163" s="60" t="s">
        <v>11</v>
      </c>
      <c r="E163" s="73">
        <v>58</v>
      </c>
      <c r="F163" s="60"/>
      <c r="G163" s="60"/>
      <c r="H163" s="69">
        <v>58</v>
      </c>
      <c r="I163" s="69">
        <v>58</v>
      </c>
      <c r="J163" s="69">
        <v>0</v>
      </c>
      <c r="K163" s="52">
        <v>0</v>
      </c>
      <c r="L163" s="64">
        <f t="shared" si="22"/>
        <v>0</v>
      </c>
    </row>
    <row r="164" spans="1:12" s="2" customFormat="1" ht="14.45" customHeight="1" x14ac:dyDescent="0.25">
      <c r="A164" s="72" t="s">
        <v>156</v>
      </c>
      <c r="B164" s="60"/>
      <c r="C164" s="60" t="s">
        <v>15</v>
      </c>
      <c r="D164" s="60" t="s">
        <v>11</v>
      </c>
      <c r="E164" s="73">
        <v>157</v>
      </c>
      <c r="F164" s="60">
        <v>0</v>
      </c>
      <c r="G164" s="60">
        <v>0</v>
      </c>
      <c r="H164" s="69">
        <v>0</v>
      </c>
      <c r="I164" s="69">
        <v>157</v>
      </c>
      <c r="J164" s="69">
        <v>0</v>
      </c>
      <c r="K164" s="52">
        <v>0</v>
      </c>
      <c r="L164" s="64">
        <f t="shared" si="22"/>
        <v>0</v>
      </c>
    </row>
    <row r="165" spans="1:12" s="2" customFormat="1" ht="14.45" customHeight="1" x14ac:dyDescent="0.25">
      <c r="A165" s="72" t="s">
        <v>157</v>
      </c>
      <c r="B165" s="60"/>
      <c r="C165" s="60" t="s">
        <v>35</v>
      </c>
      <c r="D165" s="60" t="s">
        <v>11</v>
      </c>
      <c r="E165" s="73">
        <v>312</v>
      </c>
      <c r="F165" s="60">
        <v>229</v>
      </c>
      <c r="G165" s="60">
        <v>229</v>
      </c>
      <c r="H165" s="69">
        <v>229</v>
      </c>
      <c r="I165" s="69">
        <v>229</v>
      </c>
      <c r="J165" s="69">
        <v>0</v>
      </c>
      <c r="K165" s="52">
        <v>0</v>
      </c>
      <c r="L165" s="64">
        <f t="shared" si="22"/>
        <v>0</v>
      </c>
    </row>
    <row r="166" spans="1:12" s="2" customFormat="1" ht="14.45" customHeight="1" x14ac:dyDescent="0.25">
      <c r="A166" s="72" t="s">
        <v>158</v>
      </c>
      <c r="B166" s="60"/>
      <c r="C166" s="60" t="s">
        <v>61</v>
      </c>
      <c r="D166" s="60" t="s">
        <v>11</v>
      </c>
      <c r="E166" s="73">
        <v>105</v>
      </c>
      <c r="F166" s="60">
        <v>0</v>
      </c>
      <c r="G166" s="60">
        <v>0</v>
      </c>
      <c r="H166" s="69">
        <v>34</v>
      </c>
      <c r="I166" s="69">
        <v>34</v>
      </c>
      <c r="J166" s="69">
        <v>0</v>
      </c>
      <c r="K166" s="52">
        <v>0</v>
      </c>
      <c r="L166" s="64">
        <f t="shared" si="22"/>
        <v>0</v>
      </c>
    </row>
    <row r="167" spans="1:12" s="2" customFormat="1" ht="14.45" customHeight="1" x14ac:dyDescent="0.25">
      <c r="A167" s="150" t="s">
        <v>173</v>
      </c>
      <c r="B167" s="17"/>
      <c r="C167" s="17" t="s">
        <v>61</v>
      </c>
      <c r="D167" s="17" t="s">
        <v>11</v>
      </c>
      <c r="E167" s="151">
        <f>8*200</f>
        <v>1600</v>
      </c>
      <c r="F167" s="60"/>
      <c r="G167" s="60"/>
      <c r="H167" s="69"/>
      <c r="I167" s="42">
        <v>0</v>
      </c>
      <c r="J167" s="42">
        <v>100</v>
      </c>
      <c r="K167" s="52">
        <v>0</v>
      </c>
      <c r="L167" s="52">
        <f>K167</f>
        <v>0</v>
      </c>
    </row>
    <row r="168" spans="1:12" s="2" customFormat="1" ht="14.45" customHeight="1" x14ac:dyDescent="0.25">
      <c r="A168" s="68" t="s">
        <v>159</v>
      </c>
      <c r="B168" s="60"/>
      <c r="C168" s="60" t="s">
        <v>35</v>
      </c>
      <c r="D168" s="60" t="s">
        <v>11</v>
      </c>
      <c r="E168" s="60">
        <v>400</v>
      </c>
      <c r="F168" s="60">
        <v>200</v>
      </c>
      <c r="G168" s="60">
        <v>200</v>
      </c>
      <c r="H168" s="69">
        <v>200</v>
      </c>
      <c r="I168" s="69">
        <v>200</v>
      </c>
      <c r="J168" s="69">
        <v>0</v>
      </c>
      <c r="K168" s="52">
        <v>0</v>
      </c>
      <c r="L168" s="52">
        <f>K168</f>
        <v>0</v>
      </c>
    </row>
    <row r="169" spans="1:12" s="2" customFormat="1" ht="14.45" customHeight="1" x14ac:dyDescent="0.25">
      <c r="A169" s="68" t="s">
        <v>160</v>
      </c>
      <c r="B169" s="60"/>
      <c r="C169" s="60" t="s">
        <v>35</v>
      </c>
      <c r="D169" s="60" t="s">
        <v>11</v>
      </c>
      <c r="E169" s="60">
        <v>400</v>
      </c>
      <c r="F169" s="60">
        <v>200</v>
      </c>
      <c r="G169" s="60">
        <v>200</v>
      </c>
      <c r="H169" s="69">
        <v>200</v>
      </c>
      <c r="I169" s="69">
        <v>200</v>
      </c>
      <c r="J169" s="69">
        <v>0</v>
      </c>
      <c r="K169" s="52">
        <v>0</v>
      </c>
      <c r="L169" s="52">
        <f t="shared" ref="L169:L175" si="23">K169</f>
        <v>0</v>
      </c>
    </row>
    <row r="170" spans="1:12" s="2" customFormat="1" ht="14.45" customHeight="1" x14ac:dyDescent="0.25">
      <c r="A170" s="68" t="s">
        <v>161</v>
      </c>
      <c r="B170" s="60"/>
      <c r="C170" s="60" t="s">
        <v>35</v>
      </c>
      <c r="D170" s="60" t="s">
        <v>11</v>
      </c>
      <c r="E170" s="60">
        <v>2400</v>
      </c>
      <c r="F170" s="60">
        <v>600</v>
      </c>
      <c r="G170" s="60">
        <v>600</v>
      </c>
      <c r="H170" s="69">
        <v>600</v>
      </c>
      <c r="I170" s="69">
        <v>600</v>
      </c>
      <c r="J170" s="69">
        <v>0</v>
      </c>
      <c r="K170" s="52">
        <v>0</v>
      </c>
      <c r="L170" s="52">
        <f t="shared" si="23"/>
        <v>0</v>
      </c>
    </row>
    <row r="171" spans="1:12" s="2" customFormat="1" ht="14.45" customHeight="1" x14ac:dyDescent="0.25">
      <c r="A171" s="68" t="s">
        <v>162</v>
      </c>
      <c r="B171" s="60"/>
      <c r="C171" s="60" t="s">
        <v>35</v>
      </c>
      <c r="D171" s="60" t="s">
        <v>11</v>
      </c>
      <c r="E171" s="60">
        <v>1400</v>
      </c>
      <c r="F171" s="60">
        <v>400</v>
      </c>
      <c r="G171" s="60">
        <v>400</v>
      </c>
      <c r="H171" s="69">
        <v>400</v>
      </c>
      <c r="I171" s="69">
        <v>400</v>
      </c>
      <c r="J171" s="69">
        <v>0</v>
      </c>
      <c r="K171" s="52">
        <v>0</v>
      </c>
      <c r="L171" s="52">
        <f t="shared" si="23"/>
        <v>0</v>
      </c>
    </row>
    <row r="172" spans="1:12" ht="14.45" customHeight="1" x14ac:dyDescent="0.25">
      <c r="A172" s="68" t="s">
        <v>163</v>
      </c>
      <c r="B172" s="60" t="s">
        <v>130</v>
      </c>
      <c r="C172" s="60" t="s">
        <v>122</v>
      </c>
      <c r="D172" s="60" t="s">
        <v>11</v>
      </c>
      <c r="E172" s="60">
        <v>3598</v>
      </c>
      <c r="F172" s="60">
        <v>500</v>
      </c>
      <c r="G172" s="60">
        <v>500</v>
      </c>
      <c r="H172" s="69">
        <v>500</v>
      </c>
      <c r="I172" s="69">
        <v>500</v>
      </c>
      <c r="J172" s="69">
        <v>400</v>
      </c>
      <c r="K172" s="52">
        <v>0</v>
      </c>
      <c r="L172" s="52">
        <f t="shared" si="23"/>
        <v>0</v>
      </c>
    </row>
    <row r="173" spans="1:12" s="2" customFormat="1" ht="14.45" customHeight="1" x14ac:dyDescent="0.25">
      <c r="A173" s="68" t="s">
        <v>164</v>
      </c>
      <c r="B173" s="74"/>
      <c r="C173" s="74" t="s">
        <v>25</v>
      </c>
      <c r="D173" s="74" t="s">
        <v>18</v>
      </c>
      <c r="E173" s="60">
        <v>1280</v>
      </c>
      <c r="F173" s="60">
        <v>0</v>
      </c>
      <c r="G173" s="60">
        <v>0</v>
      </c>
      <c r="H173" s="69">
        <v>0</v>
      </c>
      <c r="I173" s="69">
        <v>130</v>
      </c>
      <c r="J173" s="69">
        <v>200</v>
      </c>
      <c r="K173" s="52">
        <v>0</v>
      </c>
      <c r="L173" s="52">
        <f t="shared" si="23"/>
        <v>0</v>
      </c>
    </row>
    <row r="174" spans="1:12" s="2" customFormat="1" ht="14.45" customHeight="1" x14ac:dyDescent="0.25">
      <c r="A174" s="68" t="s">
        <v>164</v>
      </c>
      <c r="B174" s="74"/>
      <c r="C174" s="74" t="s">
        <v>25</v>
      </c>
      <c r="D174" s="74" t="s">
        <v>11</v>
      </c>
      <c r="E174" s="60">
        <v>27</v>
      </c>
      <c r="F174" s="60">
        <v>0</v>
      </c>
      <c r="G174" s="60">
        <v>0</v>
      </c>
      <c r="H174" s="69">
        <v>0</v>
      </c>
      <c r="I174" s="69">
        <v>27</v>
      </c>
      <c r="J174" s="69">
        <v>0</v>
      </c>
      <c r="K174" s="52">
        <v>0</v>
      </c>
      <c r="L174" s="52">
        <f t="shared" si="23"/>
        <v>0</v>
      </c>
    </row>
    <row r="175" spans="1:12" ht="14.45" customHeight="1" x14ac:dyDescent="0.25">
      <c r="A175" s="68" t="s">
        <v>165</v>
      </c>
      <c r="B175" s="60"/>
      <c r="C175" s="60" t="s">
        <v>22</v>
      </c>
      <c r="D175" s="60" t="s">
        <v>18</v>
      </c>
      <c r="E175" s="61">
        <v>2520</v>
      </c>
      <c r="F175" s="61">
        <v>645</v>
      </c>
      <c r="G175" s="60">
        <v>500</v>
      </c>
      <c r="H175" s="69">
        <v>750</v>
      </c>
      <c r="I175" s="69">
        <v>500</v>
      </c>
      <c r="J175" s="69">
        <v>600</v>
      </c>
      <c r="K175" s="52">
        <v>0</v>
      </c>
      <c r="L175" s="52">
        <f t="shared" si="23"/>
        <v>0</v>
      </c>
    </row>
    <row r="176" spans="1:12" s="2" customFormat="1" ht="14.45" customHeight="1" x14ac:dyDescent="0.25">
      <c r="A176" s="16" t="s">
        <v>168</v>
      </c>
      <c r="B176" s="17"/>
      <c r="C176" s="17" t="s">
        <v>22</v>
      </c>
      <c r="D176" s="17" t="s">
        <v>18</v>
      </c>
      <c r="E176" s="18">
        <f>10*177.721</f>
        <v>1777.21</v>
      </c>
      <c r="F176" s="61"/>
      <c r="G176" s="60"/>
      <c r="H176" s="69"/>
      <c r="I176" s="42">
        <v>0</v>
      </c>
      <c r="J176" s="42">
        <v>89</v>
      </c>
      <c r="K176" s="52">
        <v>0</v>
      </c>
      <c r="L176" s="52">
        <f>K176</f>
        <v>0</v>
      </c>
    </row>
    <row r="177" spans="1:12" ht="14.45" customHeight="1" x14ac:dyDescent="0.25">
      <c r="A177" s="68" t="s">
        <v>180</v>
      </c>
      <c r="B177" s="68"/>
      <c r="C177" s="60" t="s">
        <v>22</v>
      </c>
      <c r="D177" s="60" t="s">
        <v>18</v>
      </c>
      <c r="E177" s="61">
        <f>15*177.721</f>
        <v>2665.8150000000001</v>
      </c>
      <c r="F177" s="60">
        <v>0</v>
      </c>
      <c r="G177" s="60">
        <v>36</v>
      </c>
      <c r="H177" s="75">
        <v>200</v>
      </c>
      <c r="I177" s="75">
        <v>200</v>
      </c>
      <c r="J177" s="75">
        <v>500</v>
      </c>
      <c r="K177" s="64">
        <v>15</v>
      </c>
      <c r="L177" s="64">
        <f>K177</f>
        <v>15</v>
      </c>
    </row>
    <row r="178" spans="1:12" ht="14.45" customHeight="1" thickBot="1" x14ac:dyDescent="0.3">
      <c r="A178" s="22" t="s">
        <v>8</v>
      </c>
      <c r="B178" s="22" t="s">
        <v>8</v>
      </c>
      <c r="C178" s="23" t="s">
        <v>8</v>
      </c>
      <c r="D178" s="23" t="s">
        <v>8</v>
      </c>
      <c r="E178" s="23" t="s">
        <v>8</v>
      </c>
      <c r="F178" s="24" t="s">
        <v>8</v>
      </c>
      <c r="K178" s="152"/>
      <c r="L178" s="153"/>
    </row>
    <row r="179" spans="1:12" ht="18" customHeight="1" thickBot="1" x14ac:dyDescent="0.3">
      <c r="A179" s="76" t="s">
        <v>166</v>
      </c>
      <c r="B179" s="77"/>
      <c r="C179" s="78"/>
      <c r="D179" s="79"/>
      <c r="E179" s="80">
        <f t="shared" ref="E179:L179" si="24">E159+E129+E114+E90+E82+E62+E39+E28+E8</f>
        <v>444651.09922046599</v>
      </c>
      <c r="F179" s="80">
        <f t="shared" si="24"/>
        <v>41337</v>
      </c>
      <c r="G179" s="80">
        <f t="shared" si="24"/>
        <v>36446</v>
      </c>
      <c r="H179" s="80">
        <f t="shared" si="24"/>
        <v>37430</v>
      </c>
      <c r="I179" s="80">
        <f t="shared" si="24"/>
        <v>42858</v>
      </c>
      <c r="J179" s="80">
        <f t="shared" si="24"/>
        <v>38279</v>
      </c>
      <c r="K179" s="85">
        <f t="shared" si="24"/>
        <v>1884</v>
      </c>
      <c r="L179" s="85">
        <f t="shared" si="24"/>
        <v>1884</v>
      </c>
    </row>
    <row r="180" spans="1:12" x14ac:dyDescent="0.25">
      <c r="A180" s="154" t="s">
        <v>287</v>
      </c>
      <c r="C180" s="43"/>
      <c r="D180" s="43"/>
      <c r="G180" s="43"/>
    </row>
    <row r="181" spans="1:12" x14ac:dyDescent="0.25">
      <c r="A181" s="155" t="s">
        <v>288</v>
      </c>
      <c r="C181" s="43"/>
      <c r="D181" s="43"/>
      <c r="G181" s="43"/>
    </row>
    <row r="182" spans="1:12" x14ac:dyDescent="0.25">
      <c r="C182" s="43"/>
      <c r="D182" s="43"/>
      <c r="G182" s="43"/>
    </row>
    <row r="183" spans="1:12" ht="15.75" thickBot="1" x14ac:dyDescent="0.3">
      <c r="A183" s="43" t="s">
        <v>291</v>
      </c>
      <c r="C183" s="43"/>
      <c r="D183" s="43"/>
      <c r="G183" s="43"/>
    </row>
    <row r="184" spans="1:12" ht="26.25" thickBot="1" x14ac:dyDescent="0.3">
      <c r="A184" s="112" t="s">
        <v>289</v>
      </c>
      <c r="B184" s="156" t="s">
        <v>292</v>
      </c>
      <c r="C184" s="156" t="s">
        <v>293</v>
      </c>
      <c r="D184" s="43"/>
      <c r="G184" s="43"/>
    </row>
    <row r="185" spans="1:12" ht="15.75" thickBot="1" x14ac:dyDescent="0.3">
      <c r="A185" s="113" t="s">
        <v>9</v>
      </c>
      <c r="B185" s="114">
        <f>J8</f>
        <v>2934</v>
      </c>
      <c r="C185" s="114">
        <f>K8</f>
        <v>739</v>
      </c>
      <c r="D185" s="177"/>
      <c r="G185" s="43"/>
    </row>
    <row r="186" spans="1:12" ht="15.75" thickBot="1" x14ac:dyDescent="0.3">
      <c r="A186" s="113" t="s">
        <v>36</v>
      </c>
      <c r="B186" s="115">
        <f>J28</f>
        <v>461</v>
      </c>
      <c r="C186" s="115">
        <f>K28</f>
        <v>0</v>
      </c>
      <c r="D186" s="177"/>
      <c r="G186" s="43"/>
    </row>
    <row r="187" spans="1:12" ht="15.75" thickBot="1" x14ac:dyDescent="0.3">
      <c r="A187" s="113" t="s">
        <v>48</v>
      </c>
      <c r="B187" s="114">
        <f>J39</f>
        <v>8878</v>
      </c>
      <c r="C187" s="114">
        <f>K39</f>
        <v>155</v>
      </c>
      <c r="D187" s="177"/>
      <c r="G187" s="43"/>
    </row>
    <row r="188" spans="1:12" ht="15.75" thickBot="1" x14ac:dyDescent="0.3">
      <c r="A188" s="113" t="s">
        <v>71</v>
      </c>
      <c r="B188" s="115">
        <f>J62</f>
        <v>10811</v>
      </c>
      <c r="C188" s="115">
        <f>K62</f>
        <v>116</v>
      </c>
      <c r="D188" s="177"/>
      <c r="G188" s="43"/>
    </row>
    <row r="189" spans="1:12" ht="15.75" thickBot="1" x14ac:dyDescent="0.3">
      <c r="A189" s="113" t="s">
        <v>89</v>
      </c>
      <c r="B189" s="114">
        <f>J82</f>
        <v>3328</v>
      </c>
      <c r="C189" s="114">
        <f>K82</f>
        <v>51</v>
      </c>
      <c r="D189" s="177"/>
      <c r="G189" s="43"/>
    </row>
    <row r="190" spans="1:12" ht="15.75" thickBot="1" x14ac:dyDescent="0.3">
      <c r="A190" s="113" t="s">
        <v>94</v>
      </c>
      <c r="B190" s="115">
        <f>J90</f>
        <v>2725</v>
      </c>
      <c r="C190" s="115">
        <f>K90</f>
        <v>476</v>
      </c>
      <c r="D190" s="177"/>
      <c r="G190" s="43"/>
    </row>
    <row r="191" spans="1:12" ht="15.75" thickBot="1" x14ac:dyDescent="0.3">
      <c r="A191" s="113" t="s">
        <v>116</v>
      </c>
      <c r="B191" s="114">
        <f>J114</f>
        <v>2750</v>
      </c>
      <c r="C191" s="114">
        <f>K114</f>
        <v>331</v>
      </c>
      <c r="D191" s="177"/>
      <c r="G191" s="43"/>
    </row>
    <row r="192" spans="1:12" ht="15.75" thickBot="1" x14ac:dyDescent="0.3">
      <c r="A192" s="113" t="s">
        <v>128</v>
      </c>
      <c r="B192" s="115">
        <f>J129</f>
        <v>4503</v>
      </c>
      <c r="C192" s="115">
        <f>K129</f>
        <v>1</v>
      </c>
      <c r="D192" s="177"/>
      <c r="G192" s="43"/>
    </row>
    <row r="193" spans="1:7" ht="15.75" thickBot="1" x14ac:dyDescent="0.3">
      <c r="A193" s="113" t="s">
        <v>152</v>
      </c>
      <c r="B193" s="114">
        <f>J159</f>
        <v>1889</v>
      </c>
      <c r="C193" s="114">
        <f>K159</f>
        <v>15</v>
      </c>
      <c r="D193" s="177"/>
      <c r="G193" s="43"/>
    </row>
    <row r="194" spans="1:7" ht="15.75" thickBot="1" x14ac:dyDescent="0.3">
      <c r="A194" s="116" t="s">
        <v>195</v>
      </c>
      <c r="B194" s="117">
        <f>SUM(B185:B193)</f>
        <v>38279</v>
      </c>
      <c r="C194" s="117">
        <f>SUM(C185:C193)</f>
        <v>1884</v>
      </c>
      <c r="D194" s="177"/>
      <c r="G194" s="43"/>
    </row>
    <row r="195" spans="1:7" x14ac:dyDescent="0.25">
      <c r="C195" s="43"/>
      <c r="D195" s="43"/>
      <c r="G195" s="43"/>
    </row>
    <row r="196" spans="1:7" x14ac:dyDescent="0.25">
      <c r="C196" s="43"/>
      <c r="D196" s="43"/>
      <c r="G196" s="43"/>
    </row>
    <row r="197" spans="1:7" x14ac:dyDescent="0.25">
      <c r="C197" s="43"/>
      <c r="D197" s="43"/>
      <c r="G197" s="43"/>
    </row>
    <row r="198" spans="1:7" x14ac:dyDescent="0.25">
      <c r="C198" s="43"/>
      <c r="D198" s="43"/>
      <c r="G198" s="43"/>
    </row>
    <row r="199" spans="1:7" x14ac:dyDescent="0.25">
      <c r="C199" s="43"/>
      <c r="D199" s="43"/>
      <c r="G199" s="43"/>
    </row>
    <row r="200" spans="1:7" x14ac:dyDescent="0.25">
      <c r="C200" s="43"/>
      <c r="D200" s="43"/>
      <c r="G200" s="43"/>
    </row>
    <row r="201" spans="1:7" x14ac:dyDescent="0.25">
      <c r="C201" s="43"/>
      <c r="D201" s="43"/>
      <c r="G201" s="43"/>
    </row>
    <row r="202" spans="1:7" x14ac:dyDescent="0.25">
      <c r="C202" s="43"/>
      <c r="D202" s="43"/>
      <c r="G202" s="43"/>
    </row>
    <row r="203" spans="1:7" x14ac:dyDescent="0.25">
      <c r="C203" s="43"/>
      <c r="D203" s="43"/>
      <c r="G203" s="43"/>
    </row>
    <row r="204" spans="1:7" x14ac:dyDescent="0.25">
      <c r="C204" s="43"/>
      <c r="D204" s="43"/>
      <c r="G204" s="43"/>
    </row>
    <row r="205" spans="1:7" x14ac:dyDescent="0.25">
      <c r="C205" s="43"/>
      <c r="D205" s="43"/>
      <c r="G205" s="43"/>
    </row>
    <row r="206" spans="1:7" x14ac:dyDescent="0.25">
      <c r="C206" s="43"/>
      <c r="D206" s="43"/>
      <c r="G206" s="43"/>
    </row>
    <row r="207" spans="1:7" x14ac:dyDescent="0.25">
      <c r="C207" s="43"/>
      <c r="D207" s="43"/>
      <c r="G207" s="43"/>
    </row>
    <row r="208" spans="1:7" x14ac:dyDescent="0.25">
      <c r="C208" s="43"/>
      <c r="D208" s="43"/>
      <c r="G208" s="43"/>
    </row>
    <row r="209" spans="3:7" x14ac:dyDescent="0.25">
      <c r="C209" s="43"/>
      <c r="D209" s="43"/>
      <c r="G209" s="43"/>
    </row>
    <row r="210" spans="3:7" x14ac:dyDescent="0.25">
      <c r="C210" s="43"/>
      <c r="D210" s="43"/>
      <c r="G210" s="43"/>
    </row>
    <row r="211" spans="3:7" x14ac:dyDescent="0.25">
      <c r="C211" s="43"/>
      <c r="D211" s="43"/>
      <c r="G211" s="43"/>
    </row>
    <row r="212" spans="3:7" x14ac:dyDescent="0.25">
      <c r="C212" s="43"/>
      <c r="D212" s="43"/>
      <c r="G212" s="43"/>
    </row>
    <row r="213" spans="3:7" x14ac:dyDescent="0.25">
      <c r="C213" s="43"/>
      <c r="D213" s="43"/>
      <c r="G213" s="43"/>
    </row>
    <row r="214" spans="3:7" x14ac:dyDescent="0.25">
      <c r="C214" s="43"/>
      <c r="D214" s="43"/>
      <c r="G214" s="43"/>
    </row>
    <row r="215" spans="3:7" x14ac:dyDescent="0.25">
      <c r="C215" s="43"/>
      <c r="D215" s="43"/>
      <c r="G215" s="43"/>
    </row>
    <row r="216" spans="3:7" x14ac:dyDescent="0.25">
      <c r="C216" s="43"/>
      <c r="D216" s="43"/>
      <c r="G216" s="43"/>
    </row>
    <row r="217" spans="3:7" x14ac:dyDescent="0.25">
      <c r="C217" s="43"/>
      <c r="D217" s="43"/>
      <c r="G217" s="43"/>
    </row>
    <row r="218" spans="3:7" x14ac:dyDescent="0.25">
      <c r="C218" s="43"/>
      <c r="D218" s="43"/>
      <c r="G218" s="43"/>
    </row>
    <row r="219" spans="3:7" x14ac:dyDescent="0.25">
      <c r="C219" s="43"/>
      <c r="D219" s="43"/>
      <c r="G219" s="43"/>
    </row>
    <row r="220" spans="3:7" x14ac:dyDescent="0.25">
      <c r="C220" s="43"/>
      <c r="D220" s="43"/>
      <c r="G220" s="43"/>
    </row>
    <row r="221" spans="3:7" x14ac:dyDescent="0.25">
      <c r="C221" s="43"/>
      <c r="D221" s="43"/>
      <c r="G221" s="43"/>
    </row>
    <row r="222" spans="3:7" x14ac:dyDescent="0.25">
      <c r="C222" s="43"/>
      <c r="D222" s="43"/>
      <c r="G222" s="43"/>
    </row>
    <row r="223" spans="3:7" x14ac:dyDescent="0.25">
      <c r="C223" s="43"/>
      <c r="D223" s="43"/>
      <c r="G223" s="43"/>
    </row>
    <row r="224" spans="3:7" x14ac:dyDescent="0.25">
      <c r="C224" s="43"/>
      <c r="D224" s="43"/>
      <c r="G224" s="43"/>
    </row>
    <row r="225" spans="3:7" x14ac:dyDescent="0.25">
      <c r="C225" s="43"/>
      <c r="D225" s="43"/>
      <c r="G225" s="43"/>
    </row>
    <row r="226" spans="3:7" x14ac:dyDescent="0.25">
      <c r="C226" s="43"/>
      <c r="D226" s="43"/>
      <c r="G226" s="43"/>
    </row>
    <row r="227" spans="3:7" x14ac:dyDescent="0.25">
      <c r="C227" s="43"/>
      <c r="D227" s="43"/>
      <c r="G227" s="43"/>
    </row>
    <row r="228" spans="3:7" x14ac:dyDescent="0.25">
      <c r="C228" s="43"/>
      <c r="D228" s="43"/>
      <c r="G228" s="43"/>
    </row>
    <row r="229" spans="3:7" x14ac:dyDescent="0.25">
      <c r="C229" s="43"/>
      <c r="D229" s="43"/>
      <c r="G229" s="43"/>
    </row>
    <row r="230" spans="3:7" x14ac:dyDescent="0.25">
      <c r="C230" s="43"/>
      <c r="D230" s="43"/>
      <c r="G230" s="43"/>
    </row>
    <row r="231" spans="3:7" x14ac:dyDescent="0.25">
      <c r="C231" s="43"/>
      <c r="D231" s="43"/>
      <c r="G231" s="43"/>
    </row>
    <row r="232" spans="3:7" x14ac:dyDescent="0.25">
      <c r="C232" s="43"/>
      <c r="D232" s="43"/>
      <c r="G232" s="43"/>
    </row>
    <row r="233" spans="3:7" x14ac:dyDescent="0.25">
      <c r="C233" s="43"/>
      <c r="D233" s="43"/>
      <c r="G233" s="43"/>
    </row>
    <row r="234" spans="3:7" x14ac:dyDescent="0.25">
      <c r="C234" s="43"/>
      <c r="D234" s="43"/>
      <c r="G234" s="43"/>
    </row>
    <row r="235" spans="3:7" x14ac:dyDescent="0.25">
      <c r="C235" s="43"/>
      <c r="D235" s="43"/>
      <c r="G235" s="43"/>
    </row>
    <row r="236" spans="3:7" x14ac:dyDescent="0.25">
      <c r="C236" s="43"/>
      <c r="D236" s="43"/>
      <c r="G236" s="43"/>
    </row>
    <row r="237" spans="3:7" x14ac:dyDescent="0.25">
      <c r="C237" s="43"/>
      <c r="D237" s="43"/>
      <c r="G237" s="43"/>
    </row>
    <row r="238" spans="3:7" x14ac:dyDescent="0.25">
      <c r="C238" s="43"/>
      <c r="D238" s="43"/>
      <c r="G238" s="43"/>
    </row>
    <row r="239" spans="3:7" x14ac:dyDescent="0.25">
      <c r="C239" s="43"/>
      <c r="D239" s="43"/>
      <c r="G239" s="43"/>
    </row>
    <row r="240" spans="3:7" x14ac:dyDescent="0.25">
      <c r="C240" s="43"/>
      <c r="D240" s="43"/>
      <c r="G240" s="43"/>
    </row>
    <row r="241" spans="3:7" x14ac:dyDescent="0.25">
      <c r="C241" s="43"/>
      <c r="D241" s="43"/>
      <c r="G241" s="43"/>
    </row>
    <row r="242" spans="3:7" x14ac:dyDescent="0.25">
      <c r="C242" s="43"/>
      <c r="D242" s="43"/>
      <c r="G242" s="43"/>
    </row>
    <row r="243" spans="3:7" x14ac:dyDescent="0.25">
      <c r="C243" s="43"/>
      <c r="D243" s="43"/>
      <c r="G243" s="43"/>
    </row>
    <row r="244" spans="3:7" x14ac:dyDescent="0.25">
      <c r="C244" s="43"/>
      <c r="D244" s="43"/>
      <c r="G244" s="43"/>
    </row>
    <row r="245" spans="3:7" x14ac:dyDescent="0.25">
      <c r="C245" s="43"/>
      <c r="D245" s="43"/>
      <c r="G245" s="43"/>
    </row>
    <row r="246" spans="3:7" x14ac:dyDescent="0.25">
      <c r="C246" s="43"/>
      <c r="D246" s="43"/>
      <c r="G246" s="43"/>
    </row>
    <row r="247" spans="3:7" x14ac:dyDescent="0.25">
      <c r="C247" s="43"/>
      <c r="D247" s="43"/>
      <c r="G247" s="43"/>
    </row>
    <row r="248" spans="3:7" x14ac:dyDescent="0.25">
      <c r="C248" s="43"/>
      <c r="D248" s="43"/>
      <c r="G248" s="43"/>
    </row>
    <row r="249" spans="3:7" x14ac:dyDescent="0.25">
      <c r="C249" s="43"/>
      <c r="D249" s="43"/>
      <c r="G249" s="43"/>
    </row>
    <row r="250" spans="3:7" x14ac:dyDescent="0.25">
      <c r="C250" s="43"/>
      <c r="D250" s="43"/>
      <c r="G250" s="43"/>
    </row>
    <row r="251" spans="3:7" x14ac:dyDescent="0.25">
      <c r="C251" s="43"/>
      <c r="D251" s="43"/>
      <c r="G251" s="43"/>
    </row>
    <row r="252" spans="3:7" x14ac:dyDescent="0.25">
      <c r="C252" s="43"/>
      <c r="D252" s="43"/>
      <c r="G252" s="43"/>
    </row>
    <row r="253" spans="3:7" x14ac:dyDescent="0.25">
      <c r="C253" s="43"/>
      <c r="D253" s="43"/>
      <c r="G253" s="43"/>
    </row>
    <row r="254" spans="3:7" x14ac:dyDescent="0.25">
      <c r="C254" s="43"/>
      <c r="D254" s="43"/>
      <c r="G254" s="43"/>
    </row>
    <row r="255" spans="3:7" x14ac:dyDescent="0.25">
      <c r="C255" s="43"/>
      <c r="D255" s="43"/>
      <c r="G255" s="43"/>
    </row>
    <row r="256" spans="3:7" x14ac:dyDescent="0.25">
      <c r="C256" s="43"/>
      <c r="D256" s="43"/>
      <c r="G256" s="43"/>
    </row>
    <row r="257" spans="3:7" x14ac:dyDescent="0.25">
      <c r="C257" s="43"/>
      <c r="D257" s="43"/>
      <c r="G257" s="43"/>
    </row>
    <row r="258" spans="3:7" x14ac:dyDescent="0.25">
      <c r="C258" s="43"/>
      <c r="D258" s="43"/>
      <c r="G258" s="43"/>
    </row>
    <row r="259" spans="3:7" x14ac:dyDescent="0.25">
      <c r="C259" s="43"/>
      <c r="D259" s="43"/>
      <c r="G259" s="43"/>
    </row>
    <row r="260" spans="3:7" x14ac:dyDescent="0.25">
      <c r="C260" s="43"/>
      <c r="D260" s="43"/>
      <c r="G260" s="43"/>
    </row>
    <row r="261" spans="3:7" x14ac:dyDescent="0.25">
      <c r="C261" s="43"/>
      <c r="D261" s="43"/>
      <c r="G261" s="43"/>
    </row>
    <row r="262" spans="3:7" x14ac:dyDescent="0.25">
      <c r="C262" s="43"/>
      <c r="D262" s="43"/>
      <c r="G262" s="43"/>
    </row>
    <row r="263" spans="3:7" x14ac:dyDescent="0.25">
      <c r="C263" s="43"/>
      <c r="D263" s="43"/>
      <c r="G263" s="43"/>
    </row>
    <row r="264" spans="3:7" x14ac:dyDescent="0.25">
      <c r="C264" s="43"/>
      <c r="D264" s="43"/>
      <c r="G264" s="43"/>
    </row>
    <row r="265" spans="3:7" x14ac:dyDescent="0.25">
      <c r="C265" s="43"/>
      <c r="D265" s="43"/>
      <c r="G265" s="43"/>
    </row>
    <row r="266" spans="3:7" x14ac:dyDescent="0.25">
      <c r="C266" s="43"/>
      <c r="D266" s="43"/>
      <c r="G266" s="43"/>
    </row>
    <row r="267" spans="3:7" x14ac:dyDescent="0.25">
      <c r="C267" s="43"/>
      <c r="D267" s="43"/>
      <c r="G267" s="43"/>
    </row>
    <row r="268" spans="3:7" x14ac:dyDescent="0.25">
      <c r="C268" s="43"/>
      <c r="D268" s="43"/>
      <c r="G268" s="43"/>
    </row>
    <row r="269" spans="3:7" x14ac:dyDescent="0.25">
      <c r="C269" s="43"/>
      <c r="D269" s="43"/>
      <c r="G269" s="43"/>
    </row>
    <row r="270" spans="3:7" x14ac:dyDescent="0.25">
      <c r="C270" s="43"/>
      <c r="D270" s="43"/>
      <c r="G270" s="43"/>
    </row>
    <row r="271" spans="3:7" x14ac:dyDescent="0.25">
      <c r="C271" s="43"/>
      <c r="D271" s="43"/>
      <c r="G271" s="43"/>
    </row>
    <row r="272" spans="3:7" x14ac:dyDescent="0.25">
      <c r="C272" s="43"/>
      <c r="D272" s="43"/>
      <c r="G272" s="43"/>
    </row>
    <row r="273" spans="3:7" x14ac:dyDescent="0.25">
      <c r="C273" s="43"/>
      <c r="D273" s="43"/>
      <c r="G273" s="43"/>
    </row>
    <row r="274" spans="3:7" x14ac:dyDescent="0.25">
      <c r="C274" s="43"/>
      <c r="D274" s="43"/>
      <c r="G274" s="43"/>
    </row>
    <row r="275" spans="3:7" x14ac:dyDescent="0.25">
      <c r="C275" s="43"/>
      <c r="D275" s="43"/>
      <c r="G275" s="43"/>
    </row>
    <row r="276" spans="3:7" x14ac:dyDescent="0.25">
      <c r="C276" s="43"/>
      <c r="D276" s="43"/>
      <c r="G276" s="43"/>
    </row>
    <row r="277" spans="3:7" x14ac:dyDescent="0.25">
      <c r="C277" s="43"/>
      <c r="D277" s="43"/>
      <c r="G277" s="43"/>
    </row>
    <row r="278" spans="3:7" x14ac:dyDescent="0.25">
      <c r="C278" s="43"/>
      <c r="D278" s="43"/>
      <c r="G278" s="43"/>
    </row>
    <row r="279" spans="3:7" x14ac:dyDescent="0.25">
      <c r="C279" s="43"/>
      <c r="D279" s="43"/>
      <c r="G279" s="43"/>
    </row>
    <row r="280" spans="3:7" x14ac:dyDescent="0.25">
      <c r="C280" s="43"/>
      <c r="D280" s="43"/>
      <c r="G280" s="43"/>
    </row>
    <row r="281" spans="3:7" x14ac:dyDescent="0.25">
      <c r="C281" s="43"/>
      <c r="D281" s="43"/>
      <c r="G281" s="43"/>
    </row>
    <row r="282" spans="3:7" x14ac:dyDescent="0.25">
      <c r="C282" s="43"/>
      <c r="D282" s="43"/>
      <c r="G282" s="43"/>
    </row>
    <row r="283" spans="3:7" x14ac:dyDescent="0.25">
      <c r="C283" s="43"/>
      <c r="D283" s="43"/>
      <c r="G283" s="43"/>
    </row>
    <row r="284" spans="3:7" x14ac:dyDescent="0.25">
      <c r="C284" s="43"/>
      <c r="D284" s="43"/>
      <c r="G284" s="43"/>
    </row>
    <row r="285" spans="3:7" x14ac:dyDescent="0.25">
      <c r="C285" s="43"/>
      <c r="D285" s="43"/>
      <c r="G285" s="43"/>
    </row>
    <row r="286" spans="3:7" x14ac:dyDescent="0.25">
      <c r="C286" s="43"/>
      <c r="D286" s="43"/>
      <c r="G286" s="43"/>
    </row>
    <row r="287" spans="3:7" x14ac:dyDescent="0.25">
      <c r="C287" s="43"/>
      <c r="D287" s="43"/>
      <c r="G287" s="43"/>
    </row>
    <row r="288" spans="3:7" x14ac:dyDescent="0.25">
      <c r="C288" s="43"/>
      <c r="D288" s="43"/>
      <c r="G288" s="43"/>
    </row>
    <row r="289" spans="3:7" x14ac:dyDescent="0.25">
      <c r="C289" s="43"/>
      <c r="D289" s="43"/>
      <c r="G289" s="43"/>
    </row>
    <row r="290" spans="3:7" x14ac:dyDescent="0.25">
      <c r="C290" s="43"/>
      <c r="D290" s="43"/>
      <c r="G290" s="43"/>
    </row>
    <row r="291" spans="3:7" x14ac:dyDescent="0.25">
      <c r="C291" s="43"/>
      <c r="D291" s="43"/>
      <c r="G291" s="43"/>
    </row>
    <row r="292" spans="3:7" x14ac:dyDescent="0.25">
      <c r="C292" s="43"/>
      <c r="D292" s="43"/>
      <c r="G292" s="43"/>
    </row>
    <row r="293" spans="3:7" x14ac:dyDescent="0.25">
      <c r="C293" s="43"/>
      <c r="D293" s="43"/>
      <c r="G293" s="43"/>
    </row>
    <row r="294" spans="3:7" x14ac:dyDescent="0.25">
      <c r="C294" s="43"/>
      <c r="D294" s="43"/>
      <c r="G294" s="43"/>
    </row>
    <row r="295" spans="3:7" x14ac:dyDescent="0.25">
      <c r="C295" s="43"/>
      <c r="D295" s="43"/>
      <c r="G295" s="43"/>
    </row>
    <row r="296" spans="3:7" x14ac:dyDescent="0.25">
      <c r="C296" s="43"/>
      <c r="D296" s="43"/>
      <c r="G296" s="43"/>
    </row>
    <row r="297" spans="3:7" x14ac:dyDescent="0.25">
      <c r="C297" s="43"/>
      <c r="D297" s="43"/>
      <c r="G297" s="43"/>
    </row>
    <row r="298" spans="3:7" x14ac:dyDescent="0.25">
      <c r="C298" s="43"/>
      <c r="D298" s="43"/>
      <c r="G298" s="43"/>
    </row>
    <row r="299" spans="3:7" x14ac:dyDescent="0.25">
      <c r="C299" s="43"/>
      <c r="D299" s="43"/>
      <c r="G299" s="43"/>
    </row>
    <row r="300" spans="3:7" x14ac:dyDescent="0.25">
      <c r="C300" s="43"/>
      <c r="D300" s="43"/>
      <c r="G300" s="43"/>
    </row>
    <row r="301" spans="3:7" x14ac:dyDescent="0.25">
      <c r="C301" s="43"/>
      <c r="D301" s="43"/>
      <c r="G301" s="43"/>
    </row>
    <row r="302" spans="3:7" x14ac:dyDescent="0.25">
      <c r="C302" s="43"/>
      <c r="D302" s="43"/>
      <c r="G302" s="43"/>
    </row>
    <row r="303" spans="3:7" x14ac:dyDescent="0.25">
      <c r="C303" s="43"/>
      <c r="D303" s="43"/>
      <c r="G303" s="43"/>
    </row>
    <row r="304" spans="3:7" x14ac:dyDescent="0.25">
      <c r="C304" s="43"/>
      <c r="D304" s="43"/>
      <c r="G304" s="43"/>
    </row>
    <row r="305" spans="3:7" x14ac:dyDescent="0.25">
      <c r="C305" s="43"/>
      <c r="D305" s="43"/>
      <c r="G305" s="43"/>
    </row>
    <row r="306" spans="3:7" x14ac:dyDescent="0.25">
      <c r="C306" s="43"/>
      <c r="D306" s="43"/>
      <c r="G306" s="43"/>
    </row>
    <row r="307" spans="3:7" x14ac:dyDescent="0.25">
      <c r="C307" s="43"/>
      <c r="D307" s="43"/>
      <c r="G307" s="43"/>
    </row>
    <row r="308" spans="3:7" x14ac:dyDescent="0.25">
      <c r="C308" s="43"/>
      <c r="D308" s="43"/>
      <c r="G308" s="43"/>
    </row>
    <row r="309" spans="3:7" x14ac:dyDescent="0.25">
      <c r="C309" s="43"/>
      <c r="D309" s="43"/>
      <c r="G309" s="43"/>
    </row>
    <row r="310" spans="3:7" x14ac:dyDescent="0.25">
      <c r="C310" s="43"/>
      <c r="D310" s="43"/>
      <c r="G310" s="43"/>
    </row>
    <row r="311" spans="3:7" x14ac:dyDescent="0.25">
      <c r="C311" s="43"/>
      <c r="D311" s="43"/>
      <c r="G311" s="43"/>
    </row>
    <row r="312" spans="3:7" x14ac:dyDescent="0.25">
      <c r="C312" s="43"/>
      <c r="D312" s="43"/>
      <c r="G312" s="43"/>
    </row>
    <row r="313" spans="3:7" x14ac:dyDescent="0.25">
      <c r="C313" s="43"/>
      <c r="D313" s="43"/>
      <c r="G313" s="43"/>
    </row>
    <row r="314" spans="3:7" x14ac:dyDescent="0.25">
      <c r="C314" s="43"/>
      <c r="D314" s="43"/>
      <c r="G314" s="43"/>
    </row>
    <row r="315" spans="3:7" x14ac:dyDescent="0.25">
      <c r="C315" s="43"/>
      <c r="D315" s="43"/>
      <c r="G315" s="43"/>
    </row>
    <row r="316" spans="3:7" x14ac:dyDescent="0.25">
      <c r="C316" s="43"/>
      <c r="D316" s="43"/>
      <c r="G316" s="43"/>
    </row>
    <row r="317" spans="3:7" x14ac:dyDescent="0.25">
      <c r="C317" s="43"/>
      <c r="D317" s="43"/>
      <c r="G317" s="43"/>
    </row>
    <row r="318" spans="3:7" x14ac:dyDescent="0.25">
      <c r="C318" s="43"/>
      <c r="D318" s="43"/>
      <c r="G318" s="43"/>
    </row>
    <row r="319" spans="3:7" x14ac:dyDescent="0.25">
      <c r="C319" s="43"/>
      <c r="D319" s="43"/>
      <c r="G319" s="43"/>
    </row>
    <row r="320" spans="3:7" x14ac:dyDescent="0.25">
      <c r="C320" s="43"/>
      <c r="D320" s="43"/>
      <c r="G320" s="43"/>
    </row>
    <row r="321" spans="3:7" x14ac:dyDescent="0.25">
      <c r="C321" s="43"/>
      <c r="D321" s="43"/>
      <c r="G321" s="43"/>
    </row>
    <row r="322" spans="3:7" x14ac:dyDescent="0.25">
      <c r="C322" s="43"/>
      <c r="D322" s="43"/>
      <c r="G322" s="43"/>
    </row>
    <row r="323" spans="3:7" x14ac:dyDescent="0.25">
      <c r="C323" s="43"/>
      <c r="D323" s="43"/>
      <c r="G323" s="43"/>
    </row>
    <row r="324" spans="3:7" x14ac:dyDescent="0.25">
      <c r="C324" s="43"/>
      <c r="D324" s="43"/>
      <c r="G324" s="43"/>
    </row>
    <row r="325" spans="3:7" x14ac:dyDescent="0.25">
      <c r="C325" s="43"/>
      <c r="D325" s="43"/>
      <c r="G325" s="43"/>
    </row>
    <row r="326" spans="3:7" x14ac:dyDescent="0.25">
      <c r="C326" s="43"/>
      <c r="D326" s="43"/>
      <c r="G326" s="43"/>
    </row>
    <row r="327" spans="3:7" x14ac:dyDescent="0.25">
      <c r="C327" s="43"/>
      <c r="D327" s="43"/>
      <c r="G327" s="43"/>
    </row>
    <row r="328" spans="3:7" x14ac:dyDescent="0.25">
      <c r="C328" s="43"/>
      <c r="D328" s="43"/>
      <c r="G328" s="43"/>
    </row>
    <row r="329" spans="3:7" x14ac:dyDescent="0.25">
      <c r="C329" s="43"/>
      <c r="D329" s="43"/>
      <c r="G329" s="43"/>
    </row>
    <row r="330" spans="3:7" x14ac:dyDescent="0.25">
      <c r="C330" s="43"/>
      <c r="D330" s="43"/>
      <c r="G330" s="43"/>
    </row>
    <row r="331" spans="3:7" x14ac:dyDescent="0.25">
      <c r="C331" s="43"/>
      <c r="D331" s="43"/>
      <c r="G331" s="43"/>
    </row>
    <row r="332" spans="3:7" x14ac:dyDescent="0.25">
      <c r="C332" s="43"/>
      <c r="D332" s="43"/>
      <c r="G332" s="43"/>
    </row>
    <row r="333" spans="3:7" x14ac:dyDescent="0.25">
      <c r="C333" s="43"/>
      <c r="D333" s="43"/>
      <c r="G333" s="43"/>
    </row>
    <row r="334" spans="3:7" x14ac:dyDescent="0.25">
      <c r="C334" s="43"/>
      <c r="D334" s="43"/>
      <c r="G334" s="43"/>
    </row>
    <row r="335" spans="3:7" x14ac:dyDescent="0.25">
      <c r="C335" s="43"/>
      <c r="D335" s="43"/>
      <c r="G335" s="43"/>
    </row>
    <row r="336" spans="3:7" x14ac:dyDescent="0.25">
      <c r="C336" s="43"/>
      <c r="D336" s="43"/>
      <c r="G336" s="43"/>
    </row>
    <row r="337" spans="3:7" x14ac:dyDescent="0.25">
      <c r="C337" s="43"/>
      <c r="D337" s="43"/>
      <c r="G337" s="43"/>
    </row>
    <row r="338" spans="3:7" x14ac:dyDescent="0.25">
      <c r="C338" s="43"/>
      <c r="D338" s="43"/>
      <c r="G338" s="43"/>
    </row>
    <row r="339" spans="3:7" x14ac:dyDescent="0.25">
      <c r="C339" s="43"/>
      <c r="D339" s="43"/>
      <c r="G339" s="43"/>
    </row>
    <row r="340" spans="3:7" x14ac:dyDescent="0.25">
      <c r="C340" s="43"/>
      <c r="D340" s="43"/>
      <c r="G340" s="43"/>
    </row>
    <row r="341" spans="3:7" x14ac:dyDescent="0.25">
      <c r="C341" s="43"/>
      <c r="D341" s="43"/>
      <c r="G341" s="43"/>
    </row>
    <row r="342" spans="3:7" x14ac:dyDescent="0.25">
      <c r="C342" s="43"/>
      <c r="D342" s="43"/>
      <c r="G342" s="43"/>
    </row>
    <row r="343" spans="3:7" x14ac:dyDescent="0.25">
      <c r="C343" s="43"/>
      <c r="D343" s="43"/>
      <c r="G343" s="43"/>
    </row>
    <row r="344" spans="3:7" x14ac:dyDescent="0.25">
      <c r="C344" s="43"/>
      <c r="D344" s="43"/>
      <c r="G344" s="43"/>
    </row>
    <row r="345" spans="3:7" x14ac:dyDescent="0.25">
      <c r="C345" s="43"/>
      <c r="D345" s="43"/>
      <c r="G345" s="43"/>
    </row>
    <row r="346" spans="3:7" x14ac:dyDescent="0.25">
      <c r="C346" s="43"/>
      <c r="D346" s="43"/>
      <c r="G346" s="43"/>
    </row>
    <row r="347" spans="3:7" x14ac:dyDescent="0.25">
      <c r="C347" s="43"/>
      <c r="D347" s="43"/>
      <c r="G347" s="43"/>
    </row>
    <row r="348" spans="3:7" x14ac:dyDescent="0.25">
      <c r="C348" s="43"/>
      <c r="D348" s="43"/>
      <c r="G348" s="43"/>
    </row>
    <row r="349" spans="3:7" x14ac:dyDescent="0.25">
      <c r="C349" s="43"/>
      <c r="D349" s="43"/>
      <c r="G349" s="43"/>
    </row>
    <row r="350" spans="3:7" x14ac:dyDescent="0.25">
      <c r="C350" s="43"/>
      <c r="D350" s="43"/>
      <c r="G350" s="43"/>
    </row>
    <row r="351" spans="3:7" x14ac:dyDescent="0.25">
      <c r="C351" s="43"/>
      <c r="D351" s="43"/>
      <c r="G351" s="43"/>
    </row>
    <row r="352" spans="3:7" x14ac:dyDescent="0.25">
      <c r="C352" s="43"/>
      <c r="D352" s="43"/>
      <c r="G352" s="43"/>
    </row>
    <row r="353" spans="3:7" x14ac:dyDescent="0.25">
      <c r="C353" s="43"/>
      <c r="D353" s="43"/>
      <c r="G353" s="43"/>
    </row>
    <row r="354" spans="3:7" x14ac:dyDescent="0.25">
      <c r="C354" s="43"/>
      <c r="D354" s="43"/>
      <c r="G354" s="43"/>
    </row>
    <row r="355" spans="3:7" x14ac:dyDescent="0.25">
      <c r="C355" s="43"/>
      <c r="D355" s="43"/>
      <c r="G355" s="43"/>
    </row>
    <row r="356" spans="3:7" x14ac:dyDescent="0.25">
      <c r="C356" s="43"/>
      <c r="D356" s="43"/>
      <c r="G356" s="43"/>
    </row>
    <row r="357" spans="3:7" x14ac:dyDescent="0.25">
      <c r="C357" s="43"/>
      <c r="D357" s="43"/>
      <c r="G357" s="43"/>
    </row>
    <row r="358" spans="3:7" x14ac:dyDescent="0.25">
      <c r="C358" s="43"/>
      <c r="D358" s="43"/>
      <c r="G358" s="43"/>
    </row>
    <row r="359" spans="3:7" x14ac:dyDescent="0.25">
      <c r="C359" s="43"/>
      <c r="D359" s="43"/>
      <c r="G359" s="43"/>
    </row>
    <row r="360" spans="3:7" x14ac:dyDescent="0.25">
      <c r="C360" s="43"/>
      <c r="D360" s="43"/>
      <c r="G360" s="43"/>
    </row>
    <row r="361" spans="3:7" x14ac:dyDescent="0.25">
      <c r="C361" s="43"/>
      <c r="D361" s="43"/>
      <c r="G361" s="43"/>
    </row>
    <row r="362" spans="3:7" x14ac:dyDescent="0.25">
      <c r="C362" s="43"/>
      <c r="D362" s="43"/>
      <c r="G362" s="43"/>
    </row>
    <row r="363" spans="3:7" x14ac:dyDescent="0.25">
      <c r="C363" s="43"/>
      <c r="D363" s="43"/>
      <c r="G363" s="43"/>
    </row>
    <row r="364" spans="3:7" x14ac:dyDescent="0.25">
      <c r="C364" s="43"/>
      <c r="D364" s="43"/>
      <c r="G364" s="43"/>
    </row>
    <row r="365" spans="3:7" x14ac:dyDescent="0.25">
      <c r="C365" s="43"/>
      <c r="D365" s="43"/>
      <c r="G365" s="43"/>
    </row>
    <row r="366" spans="3:7" x14ac:dyDescent="0.25">
      <c r="C366" s="43"/>
      <c r="D366" s="43"/>
      <c r="G366" s="43"/>
    </row>
    <row r="367" spans="3:7" x14ac:dyDescent="0.25">
      <c r="C367" s="43"/>
      <c r="D367" s="43"/>
      <c r="G367" s="43"/>
    </row>
    <row r="368" spans="3:7" x14ac:dyDescent="0.25">
      <c r="C368" s="43"/>
      <c r="D368" s="43"/>
      <c r="G368" s="43"/>
    </row>
    <row r="369" spans="3:7" x14ac:dyDescent="0.25">
      <c r="C369" s="43"/>
      <c r="D369" s="43"/>
      <c r="G369" s="43"/>
    </row>
    <row r="370" spans="3:7" x14ac:dyDescent="0.25">
      <c r="C370" s="43"/>
      <c r="D370" s="43"/>
      <c r="G370" s="43"/>
    </row>
    <row r="371" spans="3:7" x14ac:dyDescent="0.25">
      <c r="C371" s="43"/>
      <c r="D371" s="43"/>
      <c r="G371" s="43"/>
    </row>
    <row r="372" spans="3:7" x14ac:dyDescent="0.25">
      <c r="C372" s="43"/>
      <c r="D372" s="43"/>
      <c r="G372" s="43"/>
    </row>
    <row r="373" spans="3:7" x14ac:dyDescent="0.25">
      <c r="C373" s="43"/>
      <c r="D373" s="43"/>
      <c r="G373" s="43"/>
    </row>
    <row r="374" spans="3:7" x14ac:dyDescent="0.25">
      <c r="C374" s="43"/>
      <c r="D374" s="43"/>
      <c r="G374" s="43"/>
    </row>
    <row r="375" spans="3:7" x14ac:dyDescent="0.25">
      <c r="C375" s="43"/>
      <c r="D375" s="43"/>
      <c r="G375" s="43"/>
    </row>
    <row r="376" spans="3:7" x14ac:dyDescent="0.25">
      <c r="C376" s="43"/>
      <c r="D376" s="43"/>
      <c r="G376" s="43"/>
    </row>
    <row r="377" spans="3:7" x14ac:dyDescent="0.25">
      <c r="C377" s="43"/>
      <c r="D377" s="43"/>
      <c r="G377" s="43"/>
    </row>
    <row r="378" spans="3:7" x14ac:dyDescent="0.25">
      <c r="C378" s="43"/>
      <c r="D378" s="43"/>
      <c r="G378" s="43"/>
    </row>
    <row r="379" spans="3:7" x14ac:dyDescent="0.25">
      <c r="C379" s="43"/>
      <c r="D379" s="43"/>
      <c r="G379" s="43"/>
    </row>
    <row r="380" spans="3:7" x14ac:dyDescent="0.25">
      <c r="C380" s="43"/>
      <c r="D380" s="43"/>
      <c r="G380" s="43"/>
    </row>
    <row r="381" spans="3:7" x14ac:dyDescent="0.25">
      <c r="C381" s="43"/>
      <c r="D381" s="43"/>
      <c r="G381" s="43"/>
    </row>
    <row r="382" spans="3:7" x14ac:dyDescent="0.25">
      <c r="C382" s="43"/>
      <c r="D382" s="43"/>
      <c r="G382" s="43"/>
    </row>
    <row r="383" spans="3:7" x14ac:dyDescent="0.25">
      <c r="C383" s="43"/>
      <c r="D383" s="43"/>
      <c r="G383" s="43"/>
    </row>
    <row r="384" spans="3:7" x14ac:dyDescent="0.25">
      <c r="C384" s="43"/>
      <c r="D384" s="43"/>
      <c r="G384" s="43"/>
    </row>
    <row r="385" spans="3:7" x14ac:dyDescent="0.25">
      <c r="C385" s="43"/>
      <c r="D385" s="43"/>
      <c r="G385" s="43"/>
    </row>
    <row r="386" spans="3:7" x14ac:dyDescent="0.25">
      <c r="C386" s="43"/>
      <c r="D386" s="43"/>
      <c r="G386" s="43"/>
    </row>
    <row r="387" spans="3:7" x14ac:dyDescent="0.25">
      <c r="C387" s="43"/>
      <c r="D387" s="43"/>
      <c r="G387" s="43"/>
    </row>
    <row r="388" spans="3:7" x14ac:dyDescent="0.25">
      <c r="C388" s="43"/>
      <c r="D388" s="43"/>
      <c r="G388" s="43"/>
    </row>
    <row r="389" spans="3:7" x14ac:dyDescent="0.25">
      <c r="C389" s="43"/>
      <c r="D389" s="43"/>
      <c r="G389" s="43"/>
    </row>
    <row r="390" spans="3:7" x14ac:dyDescent="0.25">
      <c r="C390" s="43"/>
      <c r="D390" s="43"/>
      <c r="G390" s="43"/>
    </row>
    <row r="391" spans="3:7" x14ac:dyDescent="0.25">
      <c r="C391" s="43"/>
      <c r="D391" s="43"/>
      <c r="G391" s="43"/>
    </row>
    <row r="392" spans="3:7" x14ac:dyDescent="0.25">
      <c r="C392" s="43"/>
      <c r="D392" s="43"/>
      <c r="G392" s="43"/>
    </row>
    <row r="393" spans="3:7" x14ac:dyDescent="0.25">
      <c r="C393" s="43"/>
      <c r="D393" s="43"/>
      <c r="G393" s="43"/>
    </row>
    <row r="394" spans="3:7" x14ac:dyDescent="0.25">
      <c r="C394" s="43"/>
      <c r="D394" s="43"/>
      <c r="G394" s="43"/>
    </row>
    <row r="395" spans="3:7" x14ac:dyDescent="0.25">
      <c r="C395" s="43"/>
      <c r="D395" s="43"/>
      <c r="G395" s="43"/>
    </row>
    <row r="396" spans="3:7" x14ac:dyDescent="0.25">
      <c r="C396" s="43"/>
      <c r="D396" s="43"/>
      <c r="G396" s="43"/>
    </row>
    <row r="397" spans="3:7" x14ac:dyDescent="0.25">
      <c r="C397" s="43"/>
      <c r="D397" s="43"/>
      <c r="G397" s="43"/>
    </row>
    <row r="398" spans="3:7" x14ac:dyDescent="0.25">
      <c r="C398" s="43"/>
      <c r="D398" s="43"/>
      <c r="G398" s="43"/>
    </row>
    <row r="399" spans="3:7" x14ac:dyDescent="0.25">
      <c r="C399" s="43"/>
      <c r="D399" s="43"/>
      <c r="G399" s="43"/>
    </row>
    <row r="400" spans="3:7" x14ac:dyDescent="0.25">
      <c r="C400" s="43"/>
      <c r="D400" s="43"/>
      <c r="G400" s="43"/>
    </row>
    <row r="401" spans="3:7" x14ac:dyDescent="0.25">
      <c r="C401" s="43"/>
      <c r="D401" s="43"/>
      <c r="G401" s="43"/>
    </row>
    <row r="402" spans="3:7" x14ac:dyDescent="0.25">
      <c r="C402" s="43"/>
      <c r="D402" s="43"/>
      <c r="G402" s="43"/>
    </row>
    <row r="403" spans="3:7" x14ac:dyDescent="0.25">
      <c r="C403" s="43"/>
      <c r="D403" s="43"/>
      <c r="G403" s="43"/>
    </row>
    <row r="404" spans="3:7" x14ac:dyDescent="0.25">
      <c r="C404" s="43"/>
      <c r="D404" s="43"/>
      <c r="G404" s="43"/>
    </row>
    <row r="405" spans="3:7" x14ac:dyDescent="0.25">
      <c r="C405" s="43"/>
      <c r="D405" s="43"/>
      <c r="G405" s="43"/>
    </row>
    <row r="406" spans="3:7" x14ac:dyDescent="0.25">
      <c r="C406" s="43"/>
      <c r="D406" s="43"/>
      <c r="G406" s="43"/>
    </row>
    <row r="407" spans="3:7" x14ac:dyDescent="0.25">
      <c r="C407" s="43"/>
      <c r="D407" s="43"/>
      <c r="G407" s="43"/>
    </row>
    <row r="408" spans="3:7" x14ac:dyDescent="0.25">
      <c r="C408" s="43"/>
      <c r="D408" s="43"/>
      <c r="G408" s="43"/>
    </row>
    <row r="409" spans="3:7" x14ac:dyDescent="0.25">
      <c r="C409" s="43"/>
      <c r="D409" s="43"/>
      <c r="G409" s="43"/>
    </row>
    <row r="410" spans="3:7" x14ac:dyDescent="0.25">
      <c r="C410" s="43"/>
      <c r="D410" s="43"/>
      <c r="G410" s="43"/>
    </row>
    <row r="411" spans="3:7" x14ac:dyDescent="0.25">
      <c r="C411" s="43"/>
      <c r="D411" s="43"/>
      <c r="G411" s="43"/>
    </row>
    <row r="412" spans="3:7" x14ac:dyDescent="0.25">
      <c r="C412" s="43"/>
      <c r="D412" s="43"/>
      <c r="G412" s="43"/>
    </row>
    <row r="413" spans="3:7" x14ac:dyDescent="0.25">
      <c r="C413" s="43"/>
      <c r="D413" s="43"/>
      <c r="G413" s="43"/>
    </row>
    <row r="414" spans="3:7" x14ac:dyDescent="0.25">
      <c r="C414" s="43"/>
      <c r="D414" s="43"/>
      <c r="G414" s="43"/>
    </row>
    <row r="415" spans="3:7" x14ac:dyDescent="0.25">
      <c r="C415" s="43"/>
      <c r="D415" s="43"/>
      <c r="G415" s="43"/>
    </row>
    <row r="416" spans="3:7" x14ac:dyDescent="0.25">
      <c r="C416" s="43"/>
      <c r="D416" s="43"/>
      <c r="G416" s="43"/>
    </row>
    <row r="417" spans="3:7" x14ac:dyDescent="0.25">
      <c r="C417" s="43"/>
      <c r="D417" s="43"/>
      <c r="G417" s="43"/>
    </row>
    <row r="418" spans="3:7" x14ac:dyDescent="0.25">
      <c r="C418" s="43"/>
      <c r="D418" s="43"/>
      <c r="G418" s="43"/>
    </row>
    <row r="419" spans="3:7" x14ac:dyDescent="0.25">
      <c r="C419" s="43"/>
      <c r="D419" s="43"/>
      <c r="G419" s="43"/>
    </row>
    <row r="420" spans="3:7" x14ac:dyDescent="0.25">
      <c r="C420" s="43"/>
      <c r="D420" s="43"/>
      <c r="G420" s="43"/>
    </row>
    <row r="421" spans="3:7" x14ac:dyDescent="0.25">
      <c r="C421" s="43"/>
      <c r="D421" s="43"/>
      <c r="G421" s="43"/>
    </row>
    <row r="422" spans="3:7" x14ac:dyDescent="0.25">
      <c r="C422" s="43"/>
      <c r="D422" s="43"/>
      <c r="G422" s="43"/>
    </row>
    <row r="423" spans="3:7" x14ac:dyDescent="0.25">
      <c r="C423" s="43"/>
      <c r="D423" s="43"/>
      <c r="G423" s="43"/>
    </row>
    <row r="424" spans="3:7" x14ac:dyDescent="0.25">
      <c r="C424" s="43"/>
      <c r="D424" s="43"/>
      <c r="G424" s="43"/>
    </row>
    <row r="425" spans="3:7" x14ac:dyDescent="0.25">
      <c r="C425" s="43"/>
      <c r="D425" s="43"/>
      <c r="G425" s="43"/>
    </row>
    <row r="426" spans="3:7" x14ac:dyDescent="0.25">
      <c r="C426" s="43"/>
      <c r="D426" s="43"/>
      <c r="G426" s="43"/>
    </row>
    <row r="427" spans="3:7" x14ac:dyDescent="0.25">
      <c r="C427" s="43"/>
      <c r="D427" s="43"/>
      <c r="G427" s="43"/>
    </row>
    <row r="428" spans="3:7" x14ac:dyDescent="0.25">
      <c r="C428" s="43"/>
      <c r="D428" s="43"/>
      <c r="G428" s="43"/>
    </row>
    <row r="429" spans="3:7" x14ac:dyDescent="0.25">
      <c r="C429" s="43"/>
      <c r="D429" s="43"/>
      <c r="G429" s="43"/>
    </row>
    <row r="430" spans="3:7" x14ac:dyDescent="0.25">
      <c r="C430" s="43"/>
      <c r="D430" s="43"/>
      <c r="G430" s="43"/>
    </row>
    <row r="431" spans="3:7" x14ac:dyDescent="0.25">
      <c r="C431" s="43"/>
      <c r="D431" s="43"/>
      <c r="G431" s="43"/>
    </row>
    <row r="432" spans="3:7" x14ac:dyDescent="0.25">
      <c r="C432" s="43"/>
      <c r="D432" s="43"/>
      <c r="G432" s="43"/>
    </row>
    <row r="433" spans="3:7" x14ac:dyDescent="0.25">
      <c r="C433" s="43"/>
      <c r="D433" s="43"/>
      <c r="G433" s="43"/>
    </row>
    <row r="434" spans="3:7" x14ac:dyDescent="0.25">
      <c r="C434" s="43"/>
      <c r="D434" s="43"/>
      <c r="G434" s="43"/>
    </row>
    <row r="435" spans="3:7" x14ac:dyDescent="0.25">
      <c r="C435" s="43"/>
      <c r="D435" s="43"/>
      <c r="G435" s="43"/>
    </row>
    <row r="436" spans="3:7" x14ac:dyDescent="0.25">
      <c r="C436" s="43"/>
      <c r="D436" s="43"/>
      <c r="G436" s="43"/>
    </row>
    <row r="437" spans="3:7" x14ac:dyDescent="0.25">
      <c r="C437" s="43"/>
      <c r="D437" s="43"/>
      <c r="G437" s="43"/>
    </row>
    <row r="438" spans="3:7" x14ac:dyDescent="0.25">
      <c r="C438" s="43"/>
      <c r="D438" s="43"/>
      <c r="G438" s="43"/>
    </row>
    <row r="439" spans="3:7" x14ac:dyDescent="0.25">
      <c r="C439" s="43"/>
      <c r="D439" s="43"/>
      <c r="G439" s="43"/>
    </row>
    <row r="440" spans="3:7" x14ac:dyDescent="0.25">
      <c r="C440" s="43"/>
      <c r="D440" s="43"/>
      <c r="G440" s="43"/>
    </row>
    <row r="441" spans="3:7" x14ac:dyDescent="0.25">
      <c r="C441" s="43"/>
      <c r="D441" s="43"/>
      <c r="G441" s="43"/>
    </row>
    <row r="442" spans="3:7" x14ac:dyDescent="0.25">
      <c r="C442" s="43"/>
      <c r="D442" s="43"/>
      <c r="G442" s="43"/>
    </row>
    <row r="443" spans="3:7" x14ac:dyDescent="0.25">
      <c r="C443" s="43"/>
      <c r="D443" s="43"/>
      <c r="G443" s="43"/>
    </row>
    <row r="444" spans="3:7" x14ac:dyDescent="0.25">
      <c r="C444" s="43"/>
      <c r="D444" s="43"/>
      <c r="G444" s="43"/>
    </row>
    <row r="445" spans="3:7" x14ac:dyDescent="0.25">
      <c r="C445" s="43"/>
      <c r="D445" s="43"/>
      <c r="G445" s="43"/>
    </row>
    <row r="446" spans="3:7" x14ac:dyDescent="0.25">
      <c r="C446" s="43"/>
      <c r="D446" s="43"/>
      <c r="G446" s="43"/>
    </row>
    <row r="447" spans="3:7" x14ac:dyDescent="0.25">
      <c r="C447" s="43"/>
      <c r="D447" s="43"/>
      <c r="G447" s="43"/>
    </row>
    <row r="448" spans="3:7" x14ac:dyDescent="0.25">
      <c r="C448" s="43"/>
      <c r="D448" s="43"/>
      <c r="G448" s="43"/>
    </row>
    <row r="449" spans="3:7" x14ac:dyDescent="0.25">
      <c r="C449" s="43"/>
      <c r="D449" s="43"/>
      <c r="G449" s="43"/>
    </row>
    <row r="450" spans="3:7" x14ac:dyDescent="0.25">
      <c r="C450" s="43"/>
      <c r="D450" s="43"/>
      <c r="G450" s="43"/>
    </row>
    <row r="451" spans="3:7" x14ac:dyDescent="0.25">
      <c r="C451" s="43"/>
      <c r="D451" s="43"/>
      <c r="G451" s="43"/>
    </row>
    <row r="452" spans="3:7" x14ac:dyDescent="0.25">
      <c r="C452" s="43"/>
      <c r="D452" s="43"/>
      <c r="G452" s="43"/>
    </row>
    <row r="453" spans="3:7" x14ac:dyDescent="0.25">
      <c r="C453" s="43"/>
      <c r="D453" s="43"/>
      <c r="G453" s="43"/>
    </row>
    <row r="454" spans="3:7" x14ac:dyDescent="0.25">
      <c r="C454" s="43"/>
      <c r="D454" s="43"/>
      <c r="G454" s="43"/>
    </row>
    <row r="455" spans="3:7" x14ac:dyDescent="0.25">
      <c r="C455" s="43"/>
      <c r="D455" s="43"/>
      <c r="G455" s="43"/>
    </row>
    <row r="456" spans="3:7" x14ac:dyDescent="0.25">
      <c r="C456" s="43"/>
      <c r="D456" s="43"/>
      <c r="G456" s="43"/>
    </row>
    <row r="457" spans="3:7" x14ac:dyDescent="0.25">
      <c r="C457" s="43"/>
      <c r="D457" s="43"/>
      <c r="G457" s="43"/>
    </row>
    <row r="458" spans="3:7" x14ac:dyDescent="0.25">
      <c r="C458" s="43"/>
      <c r="D458" s="43"/>
      <c r="G458" s="43"/>
    </row>
    <row r="459" spans="3:7" x14ac:dyDescent="0.25">
      <c r="C459" s="43"/>
      <c r="D459" s="43"/>
      <c r="G459" s="43"/>
    </row>
    <row r="460" spans="3:7" x14ac:dyDescent="0.25">
      <c r="C460" s="43"/>
      <c r="D460" s="43"/>
      <c r="G460" s="43"/>
    </row>
    <row r="461" spans="3:7" x14ac:dyDescent="0.25">
      <c r="C461" s="43"/>
      <c r="D461" s="43"/>
      <c r="G461" s="43"/>
    </row>
    <row r="462" spans="3:7" x14ac:dyDescent="0.25">
      <c r="C462" s="43"/>
      <c r="D462" s="43"/>
      <c r="G462" s="43"/>
    </row>
    <row r="463" spans="3:7" x14ac:dyDescent="0.25">
      <c r="C463" s="43"/>
      <c r="D463" s="43"/>
      <c r="G463" s="43"/>
    </row>
    <row r="464" spans="3:7" x14ac:dyDescent="0.25">
      <c r="C464" s="43"/>
      <c r="D464" s="43"/>
      <c r="G464" s="43"/>
    </row>
    <row r="465" spans="3:7" x14ac:dyDescent="0.25">
      <c r="C465" s="43"/>
      <c r="D465" s="43"/>
      <c r="G465" s="43"/>
    </row>
    <row r="466" spans="3:7" x14ac:dyDescent="0.25">
      <c r="C466" s="43"/>
      <c r="D466" s="43"/>
      <c r="G466" s="43"/>
    </row>
    <row r="467" spans="3:7" x14ac:dyDescent="0.25">
      <c r="C467" s="43"/>
      <c r="D467" s="43"/>
      <c r="G467" s="43"/>
    </row>
    <row r="468" spans="3:7" x14ac:dyDescent="0.25">
      <c r="C468" s="43"/>
      <c r="D468" s="43"/>
      <c r="G468" s="43"/>
    </row>
    <row r="469" spans="3:7" x14ac:dyDescent="0.25">
      <c r="C469" s="43"/>
      <c r="D469" s="43"/>
      <c r="G469" s="43"/>
    </row>
    <row r="470" spans="3:7" x14ac:dyDescent="0.25">
      <c r="C470" s="43"/>
      <c r="D470" s="43"/>
      <c r="G470" s="43"/>
    </row>
    <row r="471" spans="3:7" x14ac:dyDescent="0.25">
      <c r="C471" s="43"/>
      <c r="D471" s="43"/>
      <c r="G471" s="43"/>
    </row>
    <row r="472" spans="3:7" x14ac:dyDescent="0.25">
      <c r="C472" s="43"/>
      <c r="D472" s="43"/>
      <c r="G472" s="43"/>
    </row>
    <row r="473" spans="3:7" x14ac:dyDescent="0.25">
      <c r="C473" s="43"/>
      <c r="D473" s="43"/>
      <c r="G473" s="43"/>
    </row>
    <row r="474" spans="3:7" x14ac:dyDescent="0.25">
      <c r="C474" s="43"/>
      <c r="D474" s="43"/>
      <c r="G474" s="43"/>
    </row>
    <row r="475" spans="3:7" x14ac:dyDescent="0.25">
      <c r="C475" s="43"/>
      <c r="D475" s="43"/>
      <c r="G475" s="43"/>
    </row>
    <row r="476" spans="3:7" x14ac:dyDescent="0.25">
      <c r="C476" s="43"/>
      <c r="D476" s="43"/>
      <c r="G476" s="43"/>
    </row>
    <row r="477" spans="3:7" x14ac:dyDescent="0.25">
      <c r="C477" s="43"/>
      <c r="D477" s="43"/>
      <c r="G477" s="43"/>
    </row>
    <row r="478" spans="3:7" x14ac:dyDescent="0.25">
      <c r="C478" s="43"/>
      <c r="D478" s="43"/>
      <c r="G478" s="43"/>
    </row>
    <row r="479" spans="3:7" x14ac:dyDescent="0.25">
      <c r="C479" s="43"/>
      <c r="D479" s="43"/>
      <c r="G479" s="43"/>
    </row>
    <row r="480" spans="3:7" x14ac:dyDescent="0.25">
      <c r="C480" s="43"/>
      <c r="D480" s="43"/>
      <c r="G480" s="43"/>
    </row>
    <row r="481" spans="3:7" x14ac:dyDescent="0.25">
      <c r="C481" s="43"/>
      <c r="D481" s="43"/>
      <c r="G481" s="43"/>
    </row>
    <row r="482" spans="3:7" x14ac:dyDescent="0.25">
      <c r="C482" s="43"/>
      <c r="D482" s="43"/>
      <c r="G482" s="43"/>
    </row>
    <row r="483" spans="3:7" x14ac:dyDescent="0.25">
      <c r="C483" s="43"/>
      <c r="D483" s="43"/>
      <c r="G483" s="43"/>
    </row>
    <row r="484" spans="3:7" x14ac:dyDescent="0.25">
      <c r="C484" s="43"/>
      <c r="D484" s="43"/>
      <c r="G484" s="43"/>
    </row>
    <row r="485" spans="3:7" x14ac:dyDescent="0.25">
      <c r="C485" s="43"/>
      <c r="D485" s="43"/>
      <c r="G485" s="43"/>
    </row>
    <row r="486" spans="3:7" x14ac:dyDescent="0.25">
      <c r="C486" s="43"/>
      <c r="D486" s="43"/>
      <c r="G486" s="43"/>
    </row>
    <row r="487" spans="3:7" x14ac:dyDescent="0.25">
      <c r="C487" s="43"/>
      <c r="D487" s="43"/>
      <c r="G487" s="43"/>
    </row>
    <row r="488" spans="3:7" x14ac:dyDescent="0.25">
      <c r="C488" s="43"/>
      <c r="D488" s="43"/>
      <c r="G488" s="43"/>
    </row>
    <row r="489" spans="3:7" x14ac:dyDescent="0.25">
      <c r="C489" s="43"/>
      <c r="D489" s="43"/>
      <c r="G489" s="43"/>
    </row>
    <row r="490" spans="3:7" x14ac:dyDescent="0.25">
      <c r="C490" s="43"/>
      <c r="D490" s="43"/>
      <c r="G490" s="43"/>
    </row>
    <row r="491" spans="3:7" x14ac:dyDescent="0.25">
      <c r="C491" s="43"/>
      <c r="D491" s="43"/>
      <c r="G491" s="43"/>
    </row>
    <row r="492" spans="3:7" x14ac:dyDescent="0.25">
      <c r="C492" s="43"/>
      <c r="D492" s="43"/>
      <c r="G492" s="43"/>
    </row>
    <row r="493" spans="3:7" x14ac:dyDescent="0.25">
      <c r="C493" s="43"/>
      <c r="D493" s="43"/>
      <c r="G493" s="43"/>
    </row>
    <row r="494" spans="3:7" x14ac:dyDescent="0.25">
      <c r="C494" s="43"/>
      <c r="D494" s="43"/>
      <c r="G494" s="43"/>
    </row>
    <row r="495" spans="3:7" x14ac:dyDescent="0.25">
      <c r="C495" s="43"/>
      <c r="D495" s="43"/>
      <c r="G495" s="43"/>
    </row>
    <row r="496" spans="3:7" x14ac:dyDescent="0.25">
      <c r="C496" s="43"/>
      <c r="D496" s="43"/>
      <c r="G496" s="43"/>
    </row>
    <row r="497" spans="3:7" x14ac:dyDescent="0.25">
      <c r="C497" s="43"/>
      <c r="D497" s="43"/>
      <c r="G497" s="43"/>
    </row>
    <row r="498" spans="3:7" x14ac:dyDescent="0.25">
      <c r="C498" s="43"/>
      <c r="D498" s="43"/>
      <c r="G498" s="43"/>
    </row>
    <row r="499" spans="3:7" x14ac:dyDescent="0.25">
      <c r="C499" s="43"/>
      <c r="D499" s="43"/>
      <c r="G499" s="43"/>
    </row>
    <row r="500" spans="3:7" x14ac:dyDescent="0.25">
      <c r="C500" s="43"/>
      <c r="D500" s="43"/>
      <c r="G500" s="43"/>
    </row>
    <row r="501" spans="3:7" x14ac:dyDescent="0.25">
      <c r="C501" s="43"/>
      <c r="D501" s="43"/>
      <c r="G501" s="43"/>
    </row>
    <row r="502" spans="3:7" x14ac:dyDescent="0.25">
      <c r="C502" s="43"/>
      <c r="D502" s="43"/>
      <c r="G502" s="43"/>
    </row>
    <row r="503" spans="3:7" x14ac:dyDescent="0.25">
      <c r="C503" s="43"/>
      <c r="D503" s="43"/>
      <c r="G503" s="43"/>
    </row>
    <row r="504" spans="3:7" x14ac:dyDescent="0.25">
      <c r="C504" s="43"/>
      <c r="D504" s="43"/>
      <c r="G504" s="43"/>
    </row>
    <row r="505" spans="3:7" x14ac:dyDescent="0.25">
      <c r="C505" s="43"/>
      <c r="D505" s="43"/>
      <c r="G505" s="43"/>
    </row>
    <row r="506" spans="3:7" x14ac:dyDescent="0.25">
      <c r="C506" s="43"/>
      <c r="D506" s="43"/>
      <c r="G506" s="43"/>
    </row>
    <row r="507" spans="3:7" x14ac:dyDescent="0.25">
      <c r="C507" s="43"/>
      <c r="D507" s="43"/>
      <c r="G507" s="43"/>
    </row>
    <row r="508" spans="3:7" x14ac:dyDescent="0.25">
      <c r="C508" s="43"/>
      <c r="D508" s="43"/>
      <c r="G508" s="43"/>
    </row>
    <row r="509" spans="3:7" x14ac:dyDescent="0.25">
      <c r="C509" s="43"/>
      <c r="D509" s="43"/>
      <c r="G509" s="43"/>
    </row>
    <row r="510" spans="3:7" x14ac:dyDescent="0.25">
      <c r="C510" s="43"/>
      <c r="D510" s="43"/>
      <c r="G510" s="43"/>
    </row>
    <row r="511" spans="3:7" x14ac:dyDescent="0.25">
      <c r="C511" s="43"/>
      <c r="D511" s="43"/>
      <c r="G511" s="43"/>
    </row>
    <row r="512" spans="3:7" x14ac:dyDescent="0.25">
      <c r="C512" s="43"/>
      <c r="D512" s="43"/>
      <c r="G512" s="43"/>
    </row>
    <row r="513" spans="3:7" x14ac:dyDescent="0.25">
      <c r="C513" s="43"/>
      <c r="D513" s="43"/>
      <c r="G513" s="43"/>
    </row>
    <row r="514" spans="3:7" x14ac:dyDescent="0.25">
      <c r="C514" s="43"/>
      <c r="D514" s="43"/>
      <c r="G514" s="43"/>
    </row>
    <row r="515" spans="3:7" x14ac:dyDescent="0.25">
      <c r="C515" s="43"/>
      <c r="D515" s="43"/>
      <c r="G515" s="43"/>
    </row>
    <row r="516" spans="3:7" x14ac:dyDescent="0.25">
      <c r="C516" s="43"/>
      <c r="D516" s="43"/>
      <c r="G516" s="43"/>
    </row>
    <row r="517" spans="3:7" x14ac:dyDescent="0.25">
      <c r="C517" s="43"/>
      <c r="D517" s="43"/>
      <c r="G517" s="43"/>
    </row>
    <row r="518" spans="3:7" x14ac:dyDescent="0.25">
      <c r="C518" s="43"/>
      <c r="D518" s="43"/>
      <c r="G518" s="43"/>
    </row>
    <row r="519" spans="3:7" x14ac:dyDescent="0.25">
      <c r="C519" s="43"/>
      <c r="D519" s="43"/>
      <c r="G519" s="43"/>
    </row>
    <row r="520" spans="3:7" x14ac:dyDescent="0.25">
      <c r="C520" s="43"/>
      <c r="D520" s="43"/>
      <c r="G520" s="43"/>
    </row>
    <row r="521" spans="3:7" x14ac:dyDescent="0.25">
      <c r="C521" s="43"/>
      <c r="D521" s="43"/>
      <c r="G521" s="43"/>
    </row>
    <row r="522" spans="3:7" x14ac:dyDescent="0.25">
      <c r="C522" s="43"/>
      <c r="D522" s="43"/>
      <c r="G522" s="43"/>
    </row>
    <row r="523" spans="3:7" x14ac:dyDescent="0.25">
      <c r="C523" s="43"/>
      <c r="D523" s="43"/>
      <c r="G523" s="43"/>
    </row>
    <row r="524" spans="3:7" x14ac:dyDescent="0.25">
      <c r="C524" s="43"/>
      <c r="D524" s="43"/>
      <c r="G524" s="43"/>
    </row>
    <row r="525" spans="3:7" x14ac:dyDescent="0.25">
      <c r="C525" s="43"/>
      <c r="D525" s="43"/>
      <c r="G525" s="43"/>
    </row>
    <row r="526" spans="3:7" x14ac:dyDescent="0.25">
      <c r="C526" s="43"/>
      <c r="D526" s="43"/>
      <c r="G526" s="43"/>
    </row>
    <row r="527" spans="3:7" x14ac:dyDescent="0.25">
      <c r="C527" s="43"/>
      <c r="D527" s="43"/>
      <c r="G527" s="43"/>
    </row>
    <row r="528" spans="3:7" x14ac:dyDescent="0.25">
      <c r="C528" s="43"/>
      <c r="D528" s="43"/>
      <c r="G528" s="43"/>
    </row>
    <row r="529" spans="3:7" x14ac:dyDescent="0.25">
      <c r="C529" s="43"/>
      <c r="D529" s="43"/>
      <c r="G529" s="43"/>
    </row>
    <row r="530" spans="3:7" x14ac:dyDescent="0.25">
      <c r="C530" s="43"/>
      <c r="D530" s="43"/>
      <c r="G530" s="43"/>
    </row>
    <row r="531" spans="3:7" x14ac:dyDescent="0.25">
      <c r="C531" s="43"/>
      <c r="D531" s="43"/>
      <c r="G531" s="43"/>
    </row>
    <row r="532" spans="3:7" x14ac:dyDescent="0.25">
      <c r="C532" s="43"/>
      <c r="D532" s="43"/>
      <c r="G532" s="43"/>
    </row>
    <row r="533" spans="3:7" x14ac:dyDescent="0.25">
      <c r="C533" s="43"/>
      <c r="D533" s="43"/>
      <c r="G533" s="43"/>
    </row>
    <row r="534" spans="3:7" x14ac:dyDescent="0.25">
      <c r="C534" s="43"/>
      <c r="D534" s="43"/>
      <c r="G534" s="43"/>
    </row>
    <row r="535" spans="3:7" x14ac:dyDescent="0.25">
      <c r="C535" s="43"/>
      <c r="D535" s="43"/>
      <c r="G535" s="43"/>
    </row>
    <row r="536" spans="3:7" x14ac:dyDescent="0.25">
      <c r="C536" s="43"/>
      <c r="D536" s="43"/>
      <c r="G536" s="43"/>
    </row>
    <row r="537" spans="3:7" x14ac:dyDescent="0.25">
      <c r="C537" s="43"/>
      <c r="D537" s="43"/>
      <c r="G537" s="43"/>
    </row>
    <row r="538" spans="3:7" x14ac:dyDescent="0.25">
      <c r="C538" s="43"/>
      <c r="D538" s="43"/>
      <c r="G538" s="43"/>
    </row>
    <row r="539" spans="3:7" x14ac:dyDescent="0.25">
      <c r="C539" s="43"/>
      <c r="D539" s="43"/>
      <c r="G539" s="43"/>
    </row>
    <row r="540" spans="3:7" x14ac:dyDescent="0.25">
      <c r="C540" s="43"/>
      <c r="D540" s="43"/>
      <c r="G540" s="43"/>
    </row>
    <row r="541" spans="3:7" x14ac:dyDescent="0.25">
      <c r="C541" s="43"/>
      <c r="D541" s="43"/>
      <c r="G541" s="43"/>
    </row>
    <row r="542" spans="3:7" x14ac:dyDescent="0.25">
      <c r="C542" s="43"/>
      <c r="D542" s="43"/>
      <c r="G542" s="43"/>
    </row>
    <row r="543" spans="3:7" x14ac:dyDescent="0.25">
      <c r="C543" s="43"/>
      <c r="D543" s="43"/>
      <c r="G543" s="43"/>
    </row>
    <row r="544" spans="3:7" x14ac:dyDescent="0.25">
      <c r="C544" s="43"/>
      <c r="D544" s="43"/>
      <c r="G544" s="43"/>
    </row>
    <row r="545" spans="3:7" x14ac:dyDescent="0.25">
      <c r="C545" s="43"/>
      <c r="D545" s="43"/>
      <c r="G545" s="43"/>
    </row>
    <row r="546" spans="3:7" x14ac:dyDescent="0.25">
      <c r="C546" s="43"/>
      <c r="D546" s="43"/>
      <c r="G546" s="43"/>
    </row>
    <row r="547" spans="3:7" x14ac:dyDescent="0.25">
      <c r="C547" s="43"/>
      <c r="D547" s="43"/>
      <c r="G547" s="43"/>
    </row>
    <row r="548" spans="3:7" x14ac:dyDescent="0.25">
      <c r="C548" s="43"/>
      <c r="D548" s="43"/>
      <c r="G548" s="43"/>
    </row>
    <row r="549" spans="3:7" x14ac:dyDescent="0.25">
      <c r="C549" s="43"/>
      <c r="D549" s="43"/>
      <c r="G549" s="43"/>
    </row>
    <row r="550" spans="3:7" x14ac:dyDescent="0.25">
      <c r="C550" s="43"/>
      <c r="D550" s="43"/>
      <c r="G550" s="43"/>
    </row>
    <row r="551" spans="3:7" x14ac:dyDescent="0.25">
      <c r="C551" s="43"/>
      <c r="D551" s="43"/>
      <c r="G551" s="43"/>
    </row>
    <row r="552" spans="3:7" x14ac:dyDescent="0.25">
      <c r="C552" s="43"/>
      <c r="D552" s="43"/>
      <c r="G552" s="43"/>
    </row>
    <row r="553" spans="3:7" x14ac:dyDescent="0.25">
      <c r="C553" s="43"/>
      <c r="D553" s="43"/>
      <c r="G553" s="43"/>
    </row>
    <row r="554" spans="3:7" x14ac:dyDescent="0.25">
      <c r="C554" s="43"/>
      <c r="D554" s="43"/>
      <c r="G554" s="43"/>
    </row>
    <row r="555" spans="3:7" x14ac:dyDescent="0.25">
      <c r="C555" s="43"/>
      <c r="D555" s="43"/>
      <c r="G555" s="43"/>
    </row>
    <row r="556" spans="3:7" x14ac:dyDescent="0.25">
      <c r="C556" s="43"/>
      <c r="D556" s="43"/>
      <c r="G556" s="43"/>
    </row>
    <row r="557" spans="3:7" x14ac:dyDescent="0.25">
      <c r="C557" s="43"/>
      <c r="D557" s="43"/>
      <c r="G557" s="43"/>
    </row>
    <row r="558" spans="3:7" x14ac:dyDescent="0.25">
      <c r="C558" s="43"/>
      <c r="D558" s="43"/>
      <c r="G558" s="43"/>
    </row>
    <row r="559" spans="3:7" x14ac:dyDescent="0.25">
      <c r="C559" s="43"/>
      <c r="D559" s="43"/>
      <c r="G559" s="43"/>
    </row>
    <row r="560" spans="3:7" x14ac:dyDescent="0.25">
      <c r="C560" s="43"/>
      <c r="D560" s="43"/>
      <c r="G560" s="43"/>
    </row>
    <row r="561" spans="3:7" x14ac:dyDescent="0.25">
      <c r="C561" s="43"/>
      <c r="D561" s="43"/>
      <c r="G561" s="43"/>
    </row>
    <row r="562" spans="3:7" x14ac:dyDescent="0.25">
      <c r="C562" s="43"/>
      <c r="D562" s="43"/>
      <c r="G562" s="43"/>
    </row>
    <row r="563" spans="3:7" x14ac:dyDescent="0.25">
      <c r="C563" s="43"/>
      <c r="D563" s="43"/>
      <c r="G563" s="43"/>
    </row>
    <row r="564" spans="3:7" x14ac:dyDescent="0.25">
      <c r="C564" s="43"/>
      <c r="D564" s="43"/>
      <c r="G564" s="43"/>
    </row>
    <row r="565" spans="3:7" x14ac:dyDescent="0.25">
      <c r="C565" s="43"/>
      <c r="D565" s="43"/>
      <c r="G565" s="43"/>
    </row>
    <row r="566" spans="3:7" x14ac:dyDescent="0.25">
      <c r="C566" s="43"/>
      <c r="D566" s="43"/>
      <c r="G566" s="43"/>
    </row>
    <row r="567" spans="3:7" x14ac:dyDescent="0.25">
      <c r="C567" s="43"/>
      <c r="D567" s="43"/>
      <c r="G567" s="43"/>
    </row>
    <row r="568" spans="3:7" x14ac:dyDescent="0.25">
      <c r="C568" s="43"/>
      <c r="D568" s="43"/>
      <c r="G568" s="43"/>
    </row>
    <row r="569" spans="3:7" x14ac:dyDescent="0.25">
      <c r="C569" s="43"/>
      <c r="D569" s="43"/>
      <c r="G569" s="43"/>
    </row>
    <row r="570" spans="3:7" x14ac:dyDescent="0.25">
      <c r="C570" s="43"/>
      <c r="D570" s="43"/>
      <c r="G570" s="43"/>
    </row>
    <row r="571" spans="3:7" x14ac:dyDescent="0.25">
      <c r="C571" s="43"/>
      <c r="D571" s="43"/>
      <c r="G571" s="43"/>
    </row>
    <row r="572" spans="3:7" x14ac:dyDescent="0.25">
      <c r="C572" s="43"/>
      <c r="D572" s="43"/>
      <c r="G572" s="43"/>
    </row>
    <row r="573" spans="3:7" x14ac:dyDescent="0.25">
      <c r="C573" s="43"/>
      <c r="D573" s="43"/>
      <c r="G573" s="43"/>
    </row>
    <row r="574" spans="3:7" x14ac:dyDescent="0.25">
      <c r="C574" s="43"/>
      <c r="D574" s="43"/>
      <c r="G574" s="43"/>
    </row>
    <row r="575" spans="3:7" x14ac:dyDescent="0.25">
      <c r="C575" s="43"/>
      <c r="D575" s="43"/>
      <c r="G575" s="43"/>
    </row>
    <row r="576" spans="3:7" x14ac:dyDescent="0.25">
      <c r="C576" s="43"/>
      <c r="D576" s="43"/>
      <c r="G576" s="43"/>
    </row>
    <row r="577" spans="3:7" x14ac:dyDescent="0.25">
      <c r="C577" s="43"/>
      <c r="D577" s="43"/>
      <c r="G577" s="43"/>
    </row>
    <row r="578" spans="3:7" x14ac:dyDescent="0.25">
      <c r="C578" s="43"/>
      <c r="D578" s="43"/>
      <c r="G578" s="43"/>
    </row>
    <row r="579" spans="3:7" x14ac:dyDescent="0.25">
      <c r="C579" s="43"/>
      <c r="D579" s="43"/>
      <c r="G579" s="43"/>
    </row>
    <row r="580" spans="3:7" x14ac:dyDescent="0.25">
      <c r="C580" s="43"/>
      <c r="D580" s="43"/>
      <c r="G580" s="43"/>
    </row>
    <row r="581" spans="3:7" x14ac:dyDescent="0.25">
      <c r="C581" s="43"/>
      <c r="D581" s="43"/>
      <c r="G581" s="43"/>
    </row>
    <row r="582" spans="3:7" x14ac:dyDescent="0.25">
      <c r="C582" s="43"/>
      <c r="D582" s="43"/>
      <c r="G582" s="43"/>
    </row>
    <row r="583" spans="3:7" x14ac:dyDescent="0.25">
      <c r="C583" s="43"/>
      <c r="D583" s="43"/>
      <c r="G583" s="43"/>
    </row>
    <row r="584" spans="3:7" x14ac:dyDescent="0.25">
      <c r="C584" s="43"/>
      <c r="D584" s="43"/>
      <c r="G584" s="43"/>
    </row>
    <row r="585" spans="3:7" x14ac:dyDescent="0.25">
      <c r="C585" s="43"/>
      <c r="D585" s="43"/>
      <c r="G585" s="43"/>
    </row>
    <row r="586" spans="3:7" x14ac:dyDescent="0.25">
      <c r="C586" s="43"/>
      <c r="D586" s="43"/>
      <c r="G586" s="43"/>
    </row>
    <row r="587" spans="3:7" x14ac:dyDescent="0.25">
      <c r="C587" s="43"/>
      <c r="D587" s="43"/>
      <c r="G587" s="43"/>
    </row>
    <row r="588" spans="3:7" x14ac:dyDescent="0.25">
      <c r="C588" s="43"/>
      <c r="D588" s="43"/>
      <c r="G588" s="43"/>
    </row>
    <row r="589" spans="3:7" x14ac:dyDescent="0.25">
      <c r="C589" s="43"/>
      <c r="D589" s="43"/>
      <c r="G589" s="43"/>
    </row>
    <row r="590" spans="3:7" x14ac:dyDescent="0.25">
      <c r="C590" s="43"/>
      <c r="D590" s="43"/>
      <c r="G590" s="43"/>
    </row>
    <row r="591" spans="3:7" x14ac:dyDescent="0.25">
      <c r="C591" s="43"/>
      <c r="D591" s="43"/>
      <c r="G591" s="43"/>
    </row>
    <row r="592" spans="3:7" x14ac:dyDescent="0.25">
      <c r="C592" s="43"/>
      <c r="D592" s="43"/>
      <c r="G592" s="43"/>
    </row>
    <row r="593" spans="3:7" x14ac:dyDescent="0.25">
      <c r="C593" s="43"/>
      <c r="D593" s="43"/>
      <c r="G593" s="43"/>
    </row>
    <row r="594" spans="3:7" x14ac:dyDescent="0.25">
      <c r="C594" s="43"/>
      <c r="D594" s="43"/>
      <c r="G594" s="43"/>
    </row>
    <row r="595" spans="3:7" x14ac:dyDescent="0.25">
      <c r="C595" s="43"/>
      <c r="D595" s="43"/>
      <c r="G595" s="43"/>
    </row>
    <row r="596" spans="3:7" x14ac:dyDescent="0.25">
      <c r="C596" s="43"/>
      <c r="D596" s="43"/>
      <c r="G596" s="43"/>
    </row>
    <row r="597" spans="3:7" x14ac:dyDescent="0.25">
      <c r="C597" s="43"/>
      <c r="D597" s="43"/>
      <c r="G597" s="43"/>
    </row>
    <row r="598" spans="3:7" x14ac:dyDescent="0.25">
      <c r="C598" s="43"/>
      <c r="D598" s="43"/>
      <c r="G598" s="43"/>
    </row>
    <row r="599" spans="3:7" x14ac:dyDescent="0.25">
      <c r="C599" s="43"/>
      <c r="D599" s="43"/>
      <c r="G599" s="43"/>
    </row>
    <row r="600" spans="3:7" x14ac:dyDescent="0.25">
      <c r="C600" s="43"/>
      <c r="D600" s="43"/>
      <c r="G600" s="43"/>
    </row>
    <row r="601" spans="3:7" x14ac:dyDescent="0.25">
      <c r="C601" s="43"/>
      <c r="D601" s="43"/>
      <c r="G601" s="43"/>
    </row>
    <row r="602" spans="3:7" x14ac:dyDescent="0.25">
      <c r="C602" s="43"/>
      <c r="D602" s="43"/>
      <c r="G602" s="43"/>
    </row>
    <row r="603" spans="3:7" x14ac:dyDescent="0.25">
      <c r="C603" s="43"/>
      <c r="D603" s="43"/>
      <c r="G603" s="43"/>
    </row>
    <row r="604" spans="3:7" x14ac:dyDescent="0.25">
      <c r="C604" s="43"/>
      <c r="D604" s="43"/>
      <c r="G604" s="43"/>
    </row>
    <row r="605" spans="3:7" x14ac:dyDescent="0.25">
      <c r="C605" s="43"/>
      <c r="D605" s="43"/>
      <c r="G605" s="43"/>
    </row>
    <row r="606" spans="3:7" x14ac:dyDescent="0.25">
      <c r="C606" s="43"/>
      <c r="D606" s="43"/>
      <c r="G606" s="43"/>
    </row>
    <row r="607" spans="3:7" x14ac:dyDescent="0.25">
      <c r="C607" s="43"/>
      <c r="D607" s="43"/>
      <c r="G607" s="43"/>
    </row>
    <row r="608" spans="3:7" x14ac:dyDescent="0.25">
      <c r="C608" s="43"/>
      <c r="D608" s="43"/>
      <c r="G608" s="43"/>
    </row>
    <row r="609" spans="3:7" x14ac:dyDescent="0.25">
      <c r="C609" s="43"/>
      <c r="D609" s="43"/>
      <c r="G609" s="43"/>
    </row>
    <row r="610" spans="3:7" x14ac:dyDescent="0.25">
      <c r="C610" s="43"/>
      <c r="D610" s="43"/>
      <c r="G610" s="43"/>
    </row>
    <row r="611" spans="3:7" x14ac:dyDescent="0.25">
      <c r="C611" s="43"/>
      <c r="D611" s="43"/>
      <c r="G611" s="43"/>
    </row>
    <row r="612" spans="3:7" x14ac:dyDescent="0.25">
      <c r="C612" s="43"/>
      <c r="D612" s="43"/>
      <c r="G612" s="43"/>
    </row>
    <row r="613" spans="3:7" x14ac:dyDescent="0.25">
      <c r="C613" s="43"/>
      <c r="D613" s="43"/>
      <c r="G613" s="43"/>
    </row>
    <row r="614" spans="3:7" x14ac:dyDescent="0.25">
      <c r="C614" s="43"/>
      <c r="D614" s="43"/>
      <c r="G614" s="43"/>
    </row>
    <row r="615" spans="3:7" x14ac:dyDescent="0.25">
      <c r="C615" s="43"/>
      <c r="D615" s="43"/>
      <c r="G615" s="43"/>
    </row>
    <row r="616" spans="3:7" x14ac:dyDescent="0.25">
      <c r="C616" s="43"/>
      <c r="D616" s="43"/>
      <c r="G616" s="43"/>
    </row>
    <row r="617" spans="3:7" x14ac:dyDescent="0.25">
      <c r="C617" s="43"/>
      <c r="D617" s="43"/>
      <c r="G617" s="43"/>
    </row>
    <row r="618" spans="3:7" x14ac:dyDescent="0.25">
      <c r="C618" s="43"/>
      <c r="D618" s="43"/>
      <c r="G618" s="43"/>
    </row>
    <row r="619" spans="3:7" x14ac:dyDescent="0.25">
      <c r="C619" s="43"/>
      <c r="D619" s="43"/>
      <c r="G619" s="43"/>
    </row>
    <row r="620" spans="3:7" x14ac:dyDescent="0.25">
      <c r="C620" s="43"/>
      <c r="D620" s="43"/>
      <c r="G620" s="43"/>
    </row>
    <row r="621" spans="3:7" x14ac:dyDescent="0.25">
      <c r="C621" s="43"/>
      <c r="D621" s="43"/>
      <c r="G621" s="43"/>
    </row>
    <row r="622" spans="3:7" x14ac:dyDescent="0.25">
      <c r="C622" s="43"/>
      <c r="D622" s="43"/>
      <c r="G622" s="43"/>
    </row>
    <row r="623" spans="3:7" x14ac:dyDescent="0.25">
      <c r="C623" s="43"/>
      <c r="D623" s="43"/>
      <c r="G623" s="43"/>
    </row>
    <row r="624" spans="3:7" x14ac:dyDescent="0.25">
      <c r="C624" s="43"/>
      <c r="D624" s="43"/>
      <c r="G624" s="43"/>
    </row>
    <row r="625" spans="3:7" x14ac:dyDescent="0.25">
      <c r="C625" s="43"/>
      <c r="D625" s="43"/>
      <c r="G625" s="43"/>
    </row>
    <row r="626" spans="3:7" x14ac:dyDescent="0.25">
      <c r="C626" s="43"/>
      <c r="D626" s="43"/>
      <c r="G626" s="43"/>
    </row>
    <row r="627" spans="3:7" x14ac:dyDescent="0.25">
      <c r="C627" s="43"/>
      <c r="D627" s="43"/>
      <c r="G627" s="43"/>
    </row>
    <row r="628" spans="3:7" x14ac:dyDescent="0.25">
      <c r="C628" s="43"/>
      <c r="D628" s="43"/>
      <c r="G628" s="43"/>
    </row>
    <row r="629" spans="3:7" x14ac:dyDescent="0.25">
      <c r="C629" s="43"/>
      <c r="D629" s="43"/>
      <c r="G629" s="43"/>
    </row>
    <row r="630" spans="3:7" x14ac:dyDescent="0.25">
      <c r="C630" s="43"/>
      <c r="D630" s="43"/>
      <c r="G630" s="43"/>
    </row>
    <row r="631" spans="3:7" x14ac:dyDescent="0.25">
      <c r="C631" s="43"/>
      <c r="D631" s="43"/>
      <c r="G631" s="43"/>
    </row>
    <row r="632" spans="3:7" x14ac:dyDescent="0.25">
      <c r="C632" s="43"/>
      <c r="D632" s="43"/>
      <c r="G632" s="43"/>
    </row>
    <row r="633" spans="3:7" x14ac:dyDescent="0.25">
      <c r="C633" s="43"/>
      <c r="D633" s="43"/>
      <c r="G633" s="43"/>
    </row>
    <row r="634" spans="3:7" x14ac:dyDescent="0.25">
      <c r="C634" s="43"/>
      <c r="D634" s="43"/>
      <c r="G634" s="43"/>
    </row>
    <row r="635" spans="3:7" x14ac:dyDescent="0.25">
      <c r="C635" s="43"/>
      <c r="D635" s="43"/>
      <c r="G635" s="43"/>
    </row>
    <row r="636" spans="3:7" x14ac:dyDescent="0.25">
      <c r="C636" s="43"/>
      <c r="D636" s="43"/>
      <c r="G636" s="43"/>
    </row>
    <row r="637" spans="3:7" x14ac:dyDescent="0.25">
      <c r="C637" s="43"/>
      <c r="D637" s="43"/>
      <c r="G637" s="43"/>
    </row>
    <row r="638" spans="3:7" x14ac:dyDescent="0.25">
      <c r="C638" s="43"/>
      <c r="D638" s="43"/>
      <c r="G638" s="43"/>
    </row>
    <row r="639" spans="3:7" x14ac:dyDescent="0.25">
      <c r="C639" s="43"/>
      <c r="D639" s="43"/>
      <c r="G639" s="43"/>
    </row>
    <row r="640" spans="3:7" x14ac:dyDescent="0.25">
      <c r="C640" s="43"/>
      <c r="D640" s="43"/>
      <c r="G640" s="43"/>
    </row>
    <row r="641" spans="3:7" x14ac:dyDescent="0.25">
      <c r="C641" s="43"/>
      <c r="D641" s="43"/>
      <c r="G641" s="43"/>
    </row>
    <row r="642" spans="3:7" x14ac:dyDescent="0.25">
      <c r="C642" s="43"/>
      <c r="D642" s="43"/>
      <c r="G642" s="43"/>
    </row>
    <row r="643" spans="3:7" x14ac:dyDescent="0.25">
      <c r="C643" s="43"/>
      <c r="D643" s="43"/>
      <c r="G643" s="43"/>
    </row>
    <row r="644" spans="3:7" x14ac:dyDescent="0.25">
      <c r="C644" s="43"/>
      <c r="D644" s="43"/>
      <c r="G644" s="43"/>
    </row>
    <row r="645" spans="3:7" x14ac:dyDescent="0.25">
      <c r="C645" s="43"/>
      <c r="D645" s="43"/>
      <c r="G645" s="43"/>
    </row>
    <row r="646" spans="3:7" x14ac:dyDescent="0.25">
      <c r="C646" s="43"/>
      <c r="D646" s="43"/>
      <c r="G646" s="43"/>
    </row>
    <row r="647" spans="3:7" x14ac:dyDescent="0.25">
      <c r="C647" s="43"/>
      <c r="D647" s="43"/>
      <c r="G647" s="43"/>
    </row>
    <row r="648" spans="3:7" x14ac:dyDescent="0.25">
      <c r="C648" s="43"/>
      <c r="D648" s="43"/>
      <c r="G648" s="43"/>
    </row>
    <row r="649" spans="3:7" x14ac:dyDescent="0.25">
      <c r="C649" s="43"/>
      <c r="D649" s="43"/>
      <c r="G649" s="43"/>
    </row>
    <row r="650" spans="3:7" x14ac:dyDescent="0.25">
      <c r="C650" s="43"/>
      <c r="D650" s="43"/>
      <c r="G650" s="43"/>
    </row>
    <row r="651" spans="3:7" x14ac:dyDescent="0.25">
      <c r="C651" s="43"/>
      <c r="D651" s="43"/>
      <c r="G651" s="43"/>
    </row>
    <row r="652" spans="3:7" x14ac:dyDescent="0.25">
      <c r="C652" s="43"/>
      <c r="D652" s="43"/>
      <c r="G652" s="43"/>
    </row>
    <row r="653" spans="3:7" x14ac:dyDescent="0.25">
      <c r="C653" s="43"/>
      <c r="D653" s="43"/>
      <c r="G653" s="43"/>
    </row>
    <row r="654" spans="3:7" x14ac:dyDescent="0.25">
      <c r="C654" s="43"/>
      <c r="D654" s="43"/>
      <c r="G654" s="43"/>
    </row>
    <row r="655" spans="3:7" x14ac:dyDescent="0.25">
      <c r="C655" s="43"/>
      <c r="D655" s="43"/>
      <c r="G655" s="43"/>
    </row>
    <row r="656" spans="3:7" x14ac:dyDescent="0.25">
      <c r="C656" s="43"/>
      <c r="D656" s="43"/>
      <c r="G656" s="43"/>
    </row>
    <row r="657" spans="3:7" x14ac:dyDescent="0.25">
      <c r="C657" s="43"/>
      <c r="D657" s="43"/>
      <c r="G657" s="43"/>
    </row>
    <row r="658" spans="3:7" x14ac:dyDescent="0.25">
      <c r="C658" s="43"/>
      <c r="D658" s="43"/>
      <c r="G658" s="43"/>
    </row>
    <row r="659" spans="3:7" x14ac:dyDescent="0.25">
      <c r="C659" s="43"/>
      <c r="D659" s="43"/>
      <c r="G659" s="43"/>
    </row>
    <row r="660" spans="3:7" x14ac:dyDescent="0.25">
      <c r="C660" s="43"/>
      <c r="D660" s="43"/>
      <c r="G660" s="43"/>
    </row>
    <row r="661" spans="3:7" x14ac:dyDescent="0.25">
      <c r="C661" s="43"/>
      <c r="D661" s="43"/>
      <c r="G661" s="43"/>
    </row>
    <row r="662" spans="3:7" x14ac:dyDescent="0.25">
      <c r="C662" s="43"/>
      <c r="D662" s="43"/>
      <c r="G662" s="43"/>
    </row>
    <row r="663" spans="3:7" x14ac:dyDescent="0.25">
      <c r="C663" s="43"/>
      <c r="D663" s="43"/>
      <c r="G663" s="43"/>
    </row>
    <row r="664" spans="3:7" x14ac:dyDescent="0.25">
      <c r="C664" s="43"/>
      <c r="D664" s="43"/>
      <c r="G664" s="43"/>
    </row>
    <row r="665" spans="3:7" x14ac:dyDescent="0.25">
      <c r="C665" s="43"/>
      <c r="D665" s="43"/>
      <c r="G665" s="43"/>
    </row>
    <row r="666" spans="3:7" x14ac:dyDescent="0.25">
      <c r="C666" s="43"/>
      <c r="D666" s="43"/>
      <c r="G666" s="43"/>
    </row>
    <row r="667" spans="3:7" x14ac:dyDescent="0.25">
      <c r="C667" s="43"/>
      <c r="D667" s="43"/>
      <c r="G667" s="43"/>
    </row>
    <row r="668" spans="3:7" x14ac:dyDescent="0.25">
      <c r="C668" s="43"/>
      <c r="D668" s="43"/>
      <c r="G668" s="43"/>
    </row>
    <row r="669" spans="3:7" x14ac:dyDescent="0.25">
      <c r="C669" s="43"/>
      <c r="D669" s="43"/>
      <c r="G669" s="43"/>
    </row>
    <row r="670" spans="3:7" x14ac:dyDescent="0.25">
      <c r="C670" s="43"/>
      <c r="D670" s="43"/>
      <c r="G670" s="43"/>
    </row>
    <row r="671" spans="3:7" x14ac:dyDescent="0.25">
      <c r="C671" s="43"/>
      <c r="D671" s="43"/>
      <c r="G671" s="43"/>
    </row>
    <row r="672" spans="3:7" x14ac:dyDescent="0.25">
      <c r="C672" s="43"/>
      <c r="D672" s="43"/>
      <c r="G672" s="43"/>
    </row>
    <row r="673" spans="3:7" x14ac:dyDescent="0.25">
      <c r="C673" s="43"/>
      <c r="D673" s="43"/>
      <c r="G673" s="43"/>
    </row>
    <row r="674" spans="3:7" x14ac:dyDescent="0.25">
      <c r="C674" s="43"/>
      <c r="D674" s="43"/>
      <c r="G674" s="43"/>
    </row>
    <row r="675" spans="3:7" x14ac:dyDescent="0.25">
      <c r="C675" s="43"/>
      <c r="D675" s="43"/>
      <c r="G675" s="43"/>
    </row>
    <row r="676" spans="3:7" x14ac:dyDescent="0.25">
      <c r="C676" s="43"/>
      <c r="D676" s="43"/>
      <c r="G676" s="43"/>
    </row>
    <row r="677" spans="3:7" x14ac:dyDescent="0.25">
      <c r="C677" s="43"/>
      <c r="D677" s="43"/>
      <c r="G677" s="43"/>
    </row>
    <row r="678" spans="3:7" x14ac:dyDescent="0.25">
      <c r="C678" s="43"/>
      <c r="D678" s="43"/>
      <c r="G678" s="43"/>
    </row>
    <row r="679" spans="3:7" x14ac:dyDescent="0.25">
      <c r="C679" s="43"/>
      <c r="D679" s="43"/>
      <c r="G679" s="43"/>
    </row>
    <row r="680" spans="3:7" x14ac:dyDescent="0.25">
      <c r="C680" s="43"/>
      <c r="D680" s="43"/>
      <c r="G680" s="43"/>
    </row>
    <row r="681" spans="3:7" x14ac:dyDescent="0.25">
      <c r="C681" s="43"/>
      <c r="D681" s="43"/>
      <c r="G681" s="43"/>
    </row>
    <row r="682" spans="3:7" x14ac:dyDescent="0.25">
      <c r="C682" s="43"/>
      <c r="D682" s="43"/>
      <c r="G682" s="43"/>
    </row>
    <row r="683" spans="3:7" x14ac:dyDescent="0.25">
      <c r="C683" s="43"/>
      <c r="D683" s="43"/>
      <c r="G683" s="43"/>
    </row>
    <row r="684" spans="3:7" x14ac:dyDescent="0.25">
      <c r="C684" s="43"/>
      <c r="D684" s="43"/>
      <c r="G684" s="43"/>
    </row>
    <row r="685" spans="3:7" x14ac:dyDescent="0.25">
      <c r="C685" s="43"/>
      <c r="D685" s="43"/>
      <c r="G685" s="43"/>
    </row>
    <row r="686" spans="3:7" x14ac:dyDescent="0.25">
      <c r="C686" s="43"/>
      <c r="D686" s="43"/>
      <c r="G686" s="43"/>
    </row>
    <row r="687" spans="3:7" x14ac:dyDescent="0.25">
      <c r="C687" s="43"/>
      <c r="D687" s="43"/>
      <c r="G687" s="43"/>
    </row>
    <row r="688" spans="3:7" x14ac:dyDescent="0.25">
      <c r="C688" s="43"/>
      <c r="D688" s="43"/>
      <c r="G688" s="43"/>
    </row>
    <row r="689" spans="3:7" x14ac:dyDescent="0.25">
      <c r="C689" s="43"/>
      <c r="D689" s="43"/>
      <c r="G689" s="43"/>
    </row>
    <row r="690" spans="3:7" x14ac:dyDescent="0.25">
      <c r="C690" s="43"/>
      <c r="D690" s="43"/>
      <c r="G690" s="43"/>
    </row>
    <row r="691" spans="3:7" x14ac:dyDescent="0.25">
      <c r="C691" s="43"/>
      <c r="D691" s="43"/>
      <c r="G691" s="43"/>
    </row>
    <row r="692" spans="3:7" x14ac:dyDescent="0.25">
      <c r="C692" s="43"/>
      <c r="D692" s="43"/>
      <c r="G692" s="43"/>
    </row>
    <row r="693" spans="3:7" x14ac:dyDescent="0.25">
      <c r="C693" s="43"/>
      <c r="D693" s="43"/>
      <c r="G693" s="43"/>
    </row>
    <row r="694" spans="3:7" x14ac:dyDescent="0.25">
      <c r="C694" s="43"/>
      <c r="D694" s="43"/>
      <c r="G694" s="43"/>
    </row>
    <row r="695" spans="3:7" x14ac:dyDescent="0.25">
      <c r="C695" s="43"/>
      <c r="D695" s="43"/>
      <c r="G695" s="43"/>
    </row>
    <row r="696" spans="3:7" x14ac:dyDescent="0.25">
      <c r="C696" s="43"/>
      <c r="D696" s="43"/>
      <c r="G696" s="43"/>
    </row>
    <row r="697" spans="3:7" x14ac:dyDescent="0.25">
      <c r="C697" s="43"/>
      <c r="D697" s="43"/>
      <c r="G697" s="43"/>
    </row>
    <row r="698" spans="3:7" x14ac:dyDescent="0.25">
      <c r="C698" s="43"/>
      <c r="D698" s="43"/>
      <c r="G698" s="43"/>
    </row>
    <row r="699" spans="3:7" x14ac:dyDescent="0.25">
      <c r="C699" s="43"/>
      <c r="D699" s="43"/>
      <c r="G699" s="43"/>
    </row>
    <row r="700" spans="3:7" x14ac:dyDescent="0.25">
      <c r="C700" s="43"/>
      <c r="D700" s="43"/>
      <c r="G700" s="43"/>
    </row>
    <row r="701" spans="3:7" x14ac:dyDescent="0.25">
      <c r="C701" s="43"/>
      <c r="D701" s="43"/>
      <c r="G701" s="43"/>
    </row>
    <row r="702" spans="3:7" x14ac:dyDescent="0.25">
      <c r="C702" s="43"/>
      <c r="D702" s="43"/>
      <c r="G702" s="43"/>
    </row>
    <row r="703" spans="3:7" x14ac:dyDescent="0.25">
      <c r="C703" s="43"/>
      <c r="D703" s="43"/>
      <c r="G703" s="43"/>
    </row>
    <row r="704" spans="3:7" x14ac:dyDescent="0.25">
      <c r="C704" s="43"/>
      <c r="D704" s="43"/>
      <c r="G704" s="43"/>
    </row>
    <row r="705" spans="3:7" x14ac:dyDescent="0.25">
      <c r="C705" s="43"/>
      <c r="D705" s="43"/>
      <c r="G705" s="43"/>
    </row>
    <row r="706" spans="3:7" x14ac:dyDescent="0.25">
      <c r="C706" s="43"/>
      <c r="D706" s="43"/>
      <c r="G706" s="43"/>
    </row>
    <row r="707" spans="3:7" x14ac:dyDescent="0.25">
      <c r="C707" s="43"/>
      <c r="D707" s="43"/>
      <c r="G707" s="43"/>
    </row>
    <row r="708" spans="3:7" x14ac:dyDescent="0.25">
      <c r="C708" s="43"/>
      <c r="D708" s="43"/>
      <c r="G708" s="43"/>
    </row>
    <row r="709" spans="3:7" x14ac:dyDescent="0.25">
      <c r="C709" s="43"/>
      <c r="D709" s="43"/>
      <c r="G709" s="43"/>
    </row>
    <row r="710" spans="3:7" x14ac:dyDescent="0.25">
      <c r="C710" s="43"/>
      <c r="D710" s="43"/>
      <c r="G710" s="43"/>
    </row>
    <row r="711" spans="3:7" x14ac:dyDescent="0.25">
      <c r="C711" s="43"/>
      <c r="D711" s="43"/>
      <c r="G711" s="43"/>
    </row>
    <row r="712" spans="3:7" x14ac:dyDescent="0.25">
      <c r="C712" s="43"/>
      <c r="D712" s="43"/>
      <c r="G712" s="43"/>
    </row>
    <row r="713" spans="3:7" x14ac:dyDescent="0.25">
      <c r="C713" s="43"/>
      <c r="D713" s="43"/>
      <c r="G713" s="43"/>
    </row>
    <row r="714" spans="3:7" x14ac:dyDescent="0.25">
      <c r="C714" s="43"/>
      <c r="D714" s="43"/>
      <c r="G714" s="43"/>
    </row>
    <row r="715" spans="3:7" x14ac:dyDescent="0.25">
      <c r="C715" s="43"/>
      <c r="D715" s="43"/>
      <c r="G715" s="43"/>
    </row>
    <row r="716" spans="3:7" x14ac:dyDescent="0.25">
      <c r="C716" s="43"/>
      <c r="D716" s="43"/>
      <c r="G716" s="43"/>
    </row>
    <row r="717" spans="3:7" x14ac:dyDescent="0.25">
      <c r="C717" s="43"/>
      <c r="D717" s="43"/>
      <c r="G717" s="43"/>
    </row>
    <row r="718" spans="3:7" x14ac:dyDescent="0.25">
      <c r="C718" s="43"/>
      <c r="D718" s="43"/>
      <c r="G718" s="43"/>
    </row>
    <row r="719" spans="3:7" x14ac:dyDescent="0.25">
      <c r="C719" s="43"/>
      <c r="D719" s="43"/>
      <c r="G719" s="43"/>
    </row>
    <row r="720" spans="3:7" x14ac:dyDescent="0.25">
      <c r="C720" s="43"/>
      <c r="D720" s="43"/>
      <c r="G720" s="43"/>
    </row>
    <row r="721" spans="3:7" x14ac:dyDescent="0.25">
      <c r="C721" s="43"/>
      <c r="D721" s="43"/>
      <c r="G721" s="43"/>
    </row>
    <row r="722" spans="3:7" x14ac:dyDescent="0.25">
      <c r="C722" s="43"/>
      <c r="D722" s="43"/>
      <c r="G722" s="43"/>
    </row>
    <row r="723" spans="3:7" x14ac:dyDescent="0.25">
      <c r="C723" s="43"/>
      <c r="D723" s="43"/>
      <c r="G723" s="43"/>
    </row>
    <row r="724" spans="3:7" x14ac:dyDescent="0.25">
      <c r="C724" s="43"/>
      <c r="D724" s="43"/>
      <c r="G724" s="43"/>
    </row>
    <row r="725" spans="3:7" x14ac:dyDescent="0.25">
      <c r="C725" s="43"/>
      <c r="D725" s="43"/>
      <c r="G725" s="43"/>
    </row>
    <row r="726" spans="3:7" x14ac:dyDescent="0.25">
      <c r="C726" s="43"/>
      <c r="D726" s="43"/>
      <c r="G726" s="43"/>
    </row>
    <row r="727" spans="3:7" x14ac:dyDescent="0.25">
      <c r="C727" s="43"/>
      <c r="D727" s="43"/>
      <c r="G727" s="43"/>
    </row>
    <row r="728" spans="3:7" x14ac:dyDescent="0.25">
      <c r="C728" s="43"/>
      <c r="D728" s="43"/>
      <c r="G728" s="43"/>
    </row>
    <row r="729" spans="3:7" x14ac:dyDescent="0.25">
      <c r="C729" s="43"/>
      <c r="D729" s="43"/>
      <c r="G729" s="43"/>
    </row>
    <row r="730" spans="3:7" x14ac:dyDescent="0.25">
      <c r="C730" s="43"/>
      <c r="D730" s="43"/>
      <c r="G730" s="43"/>
    </row>
    <row r="731" spans="3:7" x14ac:dyDescent="0.25">
      <c r="C731" s="43"/>
      <c r="D731" s="43"/>
      <c r="G731" s="43"/>
    </row>
    <row r="732" spans="3:7" x14ac:dyDescent="0.25">
      <c r="C732" s="43"/>
      <c r="D732" s="43"/>
      <c r="G732" s="43"/>
    </row>
    <row r="733" spans="3:7" x14ac:dyDescent="0.25">
      <c r="C733" s="43"/>
      <c r="D733" s="43"/>
      <c r="G733" s="43"/>
    </row>
    <row r="734" spans="3:7" x14ac:dyDescent="0.25">
      <c r="C734" s="43"/>
      <c r="D734" s="43"/>
      <c r="G734" s="43"/>
    </row>
    <row r="735" spans="3:7" x14ac:dyDescent="0.25">
      <c r="C735" s="43"/>
      <c r="D735" s="43"/>
      <c r="G735" s="43"/>
    </row>
    <row r="736" spans="3:7" x14ac:dyDescent="0.25">
      <c r="C736" s="43"/>
      <c r="D736" s="43"/>
      <c r="G736" s="43"/>
    </row>
    <row r="737" spans="3:7" x14ac:dyDescent="0.25">
      <c r="C737" s="43"/>
      <c r="D737" s="43"/>
      <c r="G737" s="43"/>
    </row>
    <row r="738" spans="3:7" x14ac:dyDescent="0.25">
      <c r="C738" s="43"/>
      <c r="D738" s="43"/>
      <c r="G738" s="43"/>
    </row>
    <row r="739" spans="3:7" x14ac:dyDescent="0.25">
      <c r="C739" s="43"/>
      <c r="D739" s="43"/>
      <c r="G739" s="43"/>
    </row>
    <row r="740" spans="3:7" x14ac:dyDescent="0.25">
      <c r="C740" s="43"/>
      <c r="D740" s="43"/>
      <c r="G740" s="43"/>
    </row>
    <row r="741" spans="3:7" x14ac:dyDescent="0.25">
      <c r="C741" s="43"/>
      <c r="D741" s="43"/>
      <c r="G741" s="43"/>
    </row>
    <row r="742" spans="3:7" x14ac:dyDescent="0.25">
      <c r="C742" s="43"/>
      <c r="D742" s="43"/>
      <c r="G742" s="43"/>
    </row>
    <row r="743" spans="3:7" x14ac:dyDescent="0.25">
      <c r="C743" s="43"/>
      <c r="D743" s="43"/>
      <c r="G743" s="43"/>
    </row>
    <row r="744" spans="3:7" x14ac:dyDescent="0.25">
      <c r="C744" s="43"/>
      <c r="D744" s="43"/>
      <c r="G744" s="43"/>
    </row>
    <row r="745" spans="3:7" x14ac:dyDescent="0.25">
      <c r="C745" s="43"/>
      <c r="D745" s="43"/>
      <c r="G745" s="43"/>
    </row>
    <row r="746" spans="3:7" x14ac:dyDescent="0.25">
      <c r="C746" s="43"/>
      <c r="D746" s="43"/>
      <c r="G746" s="43"/>
    </row>
    <row r="747" spans="3:7" x14ac:dyDescent="0.25">
      <c r="C747" s="43"/>
      <c r="D747" s="43"/>
      <c r="G747" s="43"/>
    </row>
    <row r="748" spans="3:7" x14ac:dyDescent="0.25">
      <c r="C748" s="43"/>
      <c r="D748" s="43"/>
      <c r="G748" s="43"/>
    </row>
    <row r="749" spans="3:7" x14ac:dyDescent="0.25">
      <c r="C749" s="43"/>
      <c r="D749" s="43"/>
      <c r="G749" s="43"/>
    </row>
    <row r="750" spans="3:7" x14ac:dyDescent="0.25">
      <c r="C750" s="43"/>
      <c r="D750" s="43"/>
      <c r="G750" s="43"/>
    </row>
    <row r="751" spans="3:7" x14ac:dyDescent="0.25">
      <c r="C751" s="43"/>
      <c r="D751" s="43"/>
      <c r="G751" s="43"/>
    </row>
    <row r="752" spans="3:7" x14ac:dyDescent="0.25">
      <c r="C752" s="43"/>
      <c r="D752" s="43"/>
      <c r="G752" s="43"/>
    </row>
    <row r="753" spans="3:7" x14ac:dyDescent="0.25">
      <c r="C753" s="43"/>
      <c r="D753" s="43"/>
      <c r="G753" s="43"/>
    </row>
    <row r="754" spans="3:7" x14ac:dyDescent="0.25">
      <c r="C754" s="43"/>
      <c r="D754" s="43"/>
      <c r="G754" s="43"/>
    </row>
    <row r="755" spans="3:7" x14ac:dyDescent="0.25">
      <c r="C755" s="43"/>
      <c r="D755" s="43"/>
      <c r="G755" s="43"/>
    </row>
    <row r="756" spans="3:7" x14ac:dyDescent="0.25">
      <c r="C756" s="43"/>
      <c r="D756" s="43"/>
      <c r="G756" s="43"/>
    </row>
    <row r="757" spans="3:7" x14ac:dyDescent="0.25">
      <c r="C757" s="43"/>
      <c r="D757" s="43"/>
      <c r="G757" s="43"/>
    </row>
    <row r="758" spans="3:7" x14ac:dyDescent="0.25">
      <c r="C758" s="43"/>
      <c r="D758" s="43"/>
      <c r="G758" s="43"/>
    </row>
    <row r="759" spans="3:7" x14ac:dyDescent="0.25">
      <c r="C759" s="43"/>
      <c r="D759" s="43"/>
      <c r="G759" s="43"/>
    </row>
    <row r="760" spans="3:7" x14ac:dyDescent="0.25">
      <c r="C760" s="43"/>
      <c r="D760" s="43"/>
      <c r="G760" s="43"/>
    </row>
    <row r="761" spans="3:7" x14ac:dyDescent="0.25">
      <c r="C761" s="43"/>
      <c r="D761" s="43"/>
      <c r="G761" s="43"/>
    </row>
    <row r="762" spans="3:7" x14ac:dyDescent="0.25">
      <c r="C762" s="43"/>
      <c r="D762" s="43"/>
      <c r="G762" s="43"/>
    </row>
    <row r="763" spans="3:7" x14ac:dyDescent="0.25">
      <c r="C763" s="43"/>
      <c r="D763" s="43"/>
      <c r="G763" s="43"/>
    </row>
    <row r="764" spans="3:7" x14ac:dyDescent="0.25">
      <c r="C764" s="43"/>
      <c r="D764" s="43"/>
      <c r="G764" s="43"/>
    </row>
    <row r="765" spans="3:7" x14ac:dyDescent="0.25">
      <c r="C765" s="43"/>
      <c r="D765" s="43"/>
      <c r="G765" s="43"/>
    </row>
    <row r="766" spans="3:7" x14ac:dyDescent="0.25">
      <c r="C766" s="43"/>
      <c r="D766" s="43"/>
      <c r="G766" s="43"/>
    </row>
    <row r="767" spans="3:7" x14ac:dyDescent="0.25">
      <c r="C767" s="43"/>
      <c r="D767" s="43"/>
      <c r="G767" s="43"/>
    </row>
    <row r="768" spans="3:7" x14ac:dyDescent="0.25">
      <c r="C768" s="43"/>
      <c r="D768" s="43"/>
      <c r="G768" s="43"/>
    </row>
    <row r="769" spans="3:7" x14ac:dyDescent="0.25">
      <c r="C769" s="43"/>
      <c r="D769" s="43"/>
      <c r="G769" s="43"/>
    </row>
    <row r="770" spans="3:7" x14ac:dyDescent="0.25">
      <c r="C770" s="43"/>
      <c r="D770" s="43"/>
      <c r="G770" s="43"/>
    </row>
    <row r="771" spans="3:7" x14ac:dyDescent="0.25">
      <c r="C771" s="43"/>
      <c r="D771" s="43"/>
      <c r="G771" s="43"/>
    </row>
    <row r="772" spans="3:7" x14ac:dyDescent="0.25">
      <c r="C772" s="43"/>
      <c r="D772" s="43"/>
      <c r="G772" s="43"/>
    </row>
    <row r="773" spans="3:7" x14ac:dyDescent="0.25">
      <c r="C773" s="43"/>
      <c r="D773" s="43"/>
      <c r="G773" s="43"/>
    </row>
    <row r="774" spans="3:7" x14ac:dyDescent="0.25">
      <c r="C774" s="43"/>
      <c r="D774" s="43"/>
      <c r="G774" s="43"/>
    </row>
  </sheetData>
  <autoFilter ref="A7:L181"/>
  <mergeCells count="11">
    <mergeCell ref="A2:L2"/>
    <mergeCell ref="K5:K6"/>
    <mergeCell ref="L5:L6"/>
    <mergeCell ref="A4:L4"/>
    <mergeCell ref="J5:J6"/>
    <mergeCell ref="I5:I6"/>
    <mergeCell ref="E5:E6"/>
    <mergeCell ref="D5:D6"/>
    <mergeCell ref="C5:C6"/>
    <mergeCell ref="B5:B6"/>
    <mergeCell ref="A5:A6"/>
  </mergeCells>
  <pageMargins left="0.23" right="0.19" top="0.75" bottom="0.42" header="0.39" footer="0.2"/>
  <pageSetup paperSize="9" scale="80" orientation="landscape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D22" sqref="D22"/>
    </sheetView>
  </sheetViews>
  <sheetFormatPr baseColWidth="10" defaultColWidth="11.42578125" defaultRowHeight="15" x14ac:dyDescent="0.25"/>
  <cols>
    <col min="1" max="1" width="66.28515625" bestFit="1" customWidth="1"/>
    <col min="2" max="2" width="12.28515625" customWidth="1"/>
    <col min="4" max="4" width="13.28515625" bestFit="1" customWidth="1"/>
  </cols>
  <sheetData>
    <row r="1" spans="1:2" x14ac:dyDescent="0.25">
      <c r="A1" s="86"/>
      <c r="B1" s="86"/>
    </row>
    <row r="2" spans="1:2" ht="18.75" x14ac:dyDescent="0.3">
      <c r="A2" s="174" t="s">
        <v>183</v>
      </c>
      <c r="B2" s="174"/>
    </row>
    <row r="3" spans="1:2" ht="18.75" x14ac:dyDescent="0.3">
      <c r="A3" s="174" t="s">
        <v>184</v>
      </c>
      <c r="B3" s="174"/>
    </row>
    <row r="4" spans="1:2" x14ac:dyDescent="0.25">
      <c r="A4" s="86"/>
      <c r="B4" s="86"/>
    </row>
    <row r="5" spans="1:2" ht="18" x14ac:dyDescent="0.25">
      <c r="A5" s="175" t="s">
        <v>194</v>
      </c>
      <c r="B5" s="175"/>
    </row>
    <row r="6" spans="1:2" ht="15.75" x14ac:dyDescent="0.25">
      <c r="A6" s="87"/>
      <c r="B6" s="86"/>
    </row>
    <row r="7" spans="1:2" ht="15.75" x14ac:dyDescent="0.25">
      <c r="A7" s="88"/>
      <c r="B7" s="86"/>
    </row>
    <row r="8" spans="1:2" ht="15.75" x14ac:dyDescent="0.25">
      <c r="A8" s="176" t="s">
        <v>280</v>
      </c>
      <c r="B8" s="176"/>
    </row>
    <row r="9" spans="1:2" x14ac:dyDescent="0.25">
      <c r="A9" s="86"/>
      <c r="B9" s="86"/>
    </row>
    <row r="10" spans="1:2" ht="15.75" thickBot="1" x14ac:dyDescent="0.3">
      <c r="A10" s="86"/>
      <c r="B10" s="86"/>
    </row>
    <row r="11" spans="1:2" ht="15.75" thickBot="1" x14ac:dyDescent="0.3">
      <c r="A11" s="89" t="s">
        <v>167</v>
      </c>
      <c r="B11" s="90" t="s">
        <v>185</v>
      </c>
    </row>
    <row r="12" spans="1:2" x14ac:dyDescent="0.25">
      <c r="A12" s="91"/>
      <c r="B12" s="86"/>
    </row>
    <row r="13" spans="1:2" ht="15.75" x14ac:dyDescent="0.25">
      <c r="A13" s="92" t="s">
        <v>186</v>
      </c>
      <c r="B13" s="93">
        <v>0</v>
      </c>
    </row>
    <row r="14" spans="1:2" ht="15.75" x14ac:dyDescent="0.25">
      <c r="A14" s="94" t="s">
        <v>187</v>
      </c>
      <c r="B14" s="95">
        <f>0</f>
        <v>0</v>
      </c>
    </row>
    <row r="15" spans="1:2" ht="15.75" x14ac:dyDescent="0.25">
      <c r="A15" s="96" t="s">
        <v>188</v>
      </c>
      <c r="B15" s="97">
        <f>346</f>
        <v>346</v>
      </c>
    </row>
    <row r="16" spans="1:2" ht="15.75" x14ac:dyDescent="0.25">
      <c r="A16" s="98"/>
      <c r="B16" s="99"/>
    </row>
    <row r="17" spans="1:6" ht="15.75" x14ac:dyDescent="0.25">
      <c r="A17" s="100" t="s">
        <v>189</v>
      </c>
      <c r="B17" s="99"/>
    </row>
    <row r="18" spans="1:6" x14ac:dyDescent="0.25">
      <c r="A18" s="101"/>
      <c r="B18" s="99"/>
    </row>
    <row r="19" spans="1:6" ht="15.75" x14ac:dyDescent="0.25">
      <c r="A19" s="92" t="s">
        <v>190</v>
      </c>
      <c r="B19" s="93">
        <v>0</v>
      </c>
    </row>
    <row r="20" spans="1:6" ht="15.75" x14ac:dyDescent="0.25">
      <c r="A20" s="94" t="s">
        <v>191</v>
      </c>
      <c r="B20" s="102">
        <v>346</v>
      </c>
      <c r="C20" s="103"/>
      <c r="F20" s="104"/>
    </row>
    <row r="21" spans="1:6" ht="15.75" x14ac:dyDescent="0.25">
      <c r="A21" s="105" t="s">
        <v>192</v>
      </c>
      <c r="B21" s="97">
        <f>737</f>
        <v>737</v>
      </c>
      <c r="C21" s="103"/>
      <c r="D21" s="104"/>
    </row>
    <row r="22" spans="1:6" ht="15.75" x14ac:dyDescent="0.25">
      <c r="A22" s="106"/>
      <c r="B22" s="107"/>
      <c r="C22" s="103"/>
    </row>
    <row r="23" spans="1:6" ht="15.75" x14ac:dyDescent="0.25">
      <c r="A23" s="108" t="s">
        <v>193</v>
      </c>
      <c r="B23" s="109">
        <f>165</f>
        <v>165</v>
      </c>
      <c r="C23" s="103"/>
    </row>
    <row r="24" spans="1:6" x14ac:dyDescent="0.25">
      <c r="A24" s="86"/>
      <c r="B24" s="99"/>
    </row>
    <row r="25" spans="1:6" x14ac:dyDescent="0.25">
      <c r="A25" s="86"/>
      <c r="B25" s="86"/>
    </row>
    <row r="26" spans="1:6" ht="15.75" x14ac:dyDescent="0.25">
      <c r="A26" s="110" t="s">
        <v>281</v>
      </c>
      <c r="B26" s="111">
        <f>B20+B21+B23</f>
        <v>1248</v>
      </c>
    </row>
    <row r="27" spans="1:6" x14ac:dyDescent="0.25">
      <c r="D27" s="104"/>
    </row>
    <row r="30" spans="1:6" x14ac:dyDescent="0.25">
      <c r="D30" s="104"/>
    </row>
    <row r="32" spans="1:6" x14ac:dyDescent="0.25">
      <c r="D32" s="104"/>
    </row>
  </sheetData>
  <mergeCells count="4">
    <mergeCell ref="A2:B2"/>
    <mergeCell ref="A3:B3"/>
    <mergeCell ref="A5:B5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"/>
  <sheetViews>
    <sheetView workbookViewId="0">
      <selection activeCell="D20" sqref="D20"/>
    </sheetView>
  </sheetViews>
  <sheetFormatPr baseColWidth="10" defaultRowHeight="15" x14ac:dyDescent="0.25"/>
  <cols>
    <col min="2" max="2" width="13.85546875" bestFit="1" customWidth="1"/>
    <col min="4" max="4" width="92.5703125" bestFit="1" customWidth="1"/>
    <col min="9" max="9" width="12.85546875" bestFit="1" customWidth="1"/>
    <col min="11" max="11" width="12.7109375" bestFit="1" customWidth="1"/>
    <col min="12" max="12" width="13.7109375" bestFit="1" customWidth="1"/>
  </cols>
  <sheetData>
    <row r="5" spans="1:12" x14ac:dyDescent="0.25">
      <c r="A5" s="126">
        <v>44538</v>
      </c>
      <c r="B5" s="127" t="s">
        <v>282</v>
      </c>
      <c r="C5" s="127"/>
      <c r="D5" s="127" t="s">
        <v>283</v>
      </c>
      <c r="E5" s="148" t="s">
        <v>27</v>
      </c>
      <c r="F5" s="127">
        <v>16</v>
      </c>
      <c r="G5" s="127" t="s">
        <v>276</v>
      </c>
      <c r="H5" s="128">
        <v>0</v>
      </c>
      <c r="I5" s="129">
        <v>518085</v>
      </c>
      <c r="J5" s="128" t="s">
        <v>217</v>
      </c>
      <c r="K5" s="130">
        <f>I5*177.721</f>
        <v>92074584.284999996</v>
      </c>
      <c r="L5" s="149"/>
    </row>
    <row r="6" spans="1:12" x14ac:dyDescent="0.25">
      <c r="A6" s="126">
        <v>44542</v>
      </c>
      <c r="B6" s="127" t="s">
        <v>282</v>
      </c>
      <c r="C6" s="127"/>
      <c r="D6" s="127" t="s">
        <v>284</v>
      </c>
      <c r="E6" s="148" t="s">
        <v>27</v>
      </c>
      <c r="F6" s="127"/>
      <c r="G6" s="127" t="s">
        <v>276</v>
      </c>
      <c r="H6" s="128">
        <v>2100150036493</v>
      </c>
      <c r="I6" s="129">
        <v>62007</v>
      </c>
      <c r="J6" s="128" t="s">
        <v>217</v>
      </c>
      <c r="K6" s="130">
        <f>I6*177.721</f>
        <v>11019946.047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PIP Eclaté</vt:lpstr>
      <vt:lpstr>PIP Jan.22</vt:lpstr>
      <vt:lpstr>TOFE Jan.22</vt:lpstr>
      <vt:lpstr>Donnés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Dir-Dette</dc:creator>
  <cp:lastModifiedBy>dette</cp:lastModifiedBy>
  <cp:lastPrinted>2022-02-16T06:56:32Z</cp:lastPrinted>
  <dcterms:created xsi:type="dcterms:W3CDTF">2021-10-27T05:40:12Z</dcterms:created>
  <dcterms:modified xsi:type="dcterms:W3CDTF">2022-02-19T10:01:19Z</dcterms:modified>
</cp:coreProperties>
</file>