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s documents Travail\PIP\"/>
    </mc:Choice>
  </mc:AlternateContent>
  <xr:revisionPtr revIDLastSave="0" documentId="8_{CCE53685-72D9-401D-A3A6-D833BE300D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écembre 25" sheetId="40" r:id="rId1"/>
    <sheet name="TOFE DECEMBRE 2025 (2)" sheetId="41" r:id="rId2"/>
  </sheets>
  <definedNames>
    <definedName name="_xlnm._FilterDatabase" localSheetId="0" hidden="1">'Décembre 25'!$A$9:$H$229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41" l="1"/>
  <c r="W24" i="40"/>
  <c r="X24" i="40" s="1"/>
  <c r="W89" i="40"/>
  <c r="X227" i="40"/>
  <c r="E227" i="40"/>
  <c r="X226" i="40"/>
  <c r="E226" i="40"/>
  <c r="X225" i="40"/>
  <c r="E225" i="40"/>
  <c r="X224" i="40"/>
  <c r="E224" i="40"/>
  <c r="X223" i="40"/>
  <c r="X222" i="40"/>
  <c r="X221" i="40"/>
  <c r="X220" i="40"/>
  <c r="X219" i="40"/>
  <c r="X218" i="40"/>
  <c r="X217" i="40"/>
  <c r="X216" i="40"/>
  <c r="E216" i="40"/>
  <c r="X215" i="40"/>
  <c r="E215" i="40"/>
  <c r="X214" i="40"/>
  <c r="X213" i="40"/>
  <c r="X212" i="40"/>
  <c r="X211" i="40"/>
  <c r="X210" i="40"/>
  <c r="E210" i="40"/>
  <c r="X209" i="40"/>
  <c r="X208" i="40"/>
  <c r="X207" i="40"/>
  <c r="X206" i="40"/>
  <c r="X205" i="40"/>
  <c r="X204" i="40"/>
  <c r="X203" i="40"/>
  <c r="W201" i="40"/>
  <c r="V201" i="40"/>
  <c r="U201" i="40"/>
  <c r="T201" i="40"/>
  <c r="S201" i="40"/>
  <c r="R201" i="40"/>
  <c r="Q201" i="40"/>
  <c r="P201" i="40"/>
  <c r="O201" i="40"/>
  <c r="N201" i="40"/>
  <c r="M201" i="40"/>
  <c r="L201" i="40"/>
  <c r="K201" i="40"/>
  <c r="J201" i="40"/>
  <c r="I201" i="40"/>
  <c r="H201" i="40"/>
  <c r="G201" i="40"/>
  <c r="F201" i="40"/>
  <c r="X199" i="40"/>
  <c r="X198" i="40"/>
  <c r="X197" i="40"/>
  <c r="X196" i="40"/>
  <c r="X195" i="40"/>
  <c r="X194" i="40"/>
  <c r="X193" i="40"/>
  <c r="X192" i="40"/>
  <c r="X191" i="40"/>
  <c r="X190" i="40"/>
  <c r="X189" i="40"/>
  <c r="X188" i="40"/>
  <c r="X187" i="40"/>
  <c r="X186" i="40"/>
  <c r="X185" i="40"/>
  <c r="X184" i="40"/>
  <c r="X183" i="40"/>
  <c r="X182" i="40"/>
  <c r="X181" i="40"/>
  <c r="X180" i="40"/>
  <c r="X179" i="40"/>
  <c r="X178" i="40"/>
  <c r="X177" i="40"/>
  <c r="X176" i="40"/>
  <c r="X175" i="40"/>
  <c r="X174" i="40"/>
  <c r="E174" i="40"/>
  <c r="E160" i="40" s="1"/>
  <c r="X173" i="40"/>
  <c r="X172" i="40"/>
  <c r="X171" i="40"/>
  <c r="X170" i="40"/>
  <c r="X169" i="40"/>
  <c r="X168" i="40"/>
  <c r="X167" i="40"/>
  <c r="X166" i="40"/>
  <c r="X165" i="40"/>
  <c r="X164" i="40"/>
  <c r="X163" i="40"/>
  <c r="X162" i="40"/>
  <c r="W160" i="40"/>
  <c r="V160" i="40"/>
  <c r="U160" i="40"/>
  <c r="T160" i="40"/>
  <c r="S160" i="40"/>
  <c r="R160" i="40"/>
  <c r="Q160" i="40"/>
  <c r="P160" i="40"/>
  <c r="O160" i="40"/>
  <c r="N160" i="40"/>
  <c r="M160" i="40"/>
  <c r="L160" i="40"/>
  <c r="K160" i="40"/>
  <c r="J160" i="40"/>
  <c r="I160" i="40"/>
  <c r="H160" i="40"/>
  <c r="G160" i="40"/>
  <c r="F160" i="40"/>
  <c r="X158" i="40"/>
  <c r="X157" i="40"/>
  <c r="X156" i="40"/>
  <c r="X155" i="40"/>
  <c r="X154" i="40"/>
  <c r="E154" i="40"/>
  <c r="X153" i="40"/>
  <c r="E153" i="40"/>
  <c r="E144" i="40" s="1"/>
  <c r="X152" i="40"/>
  <c r="X151" i="40"/>
  <c r="X150" i="40"/>
  <c r="X149" i="40"/>
  <c r="E149" i="40"/>
  <c r="X148" i="40"/>
  <c r="X147" i="40"/>
  <c r="X146" i="40"/>
  <c r="W144" i="40"/>
  <c r="V144" i="40"/>
  <c r="U144" i="40"/>
  <c r="T144" i="40"/>
  <c r="S144" i="40"/>
  <c r="R144" i="40"/>
  <c r="Q144" i="40"/>
  <c r="P144" i="40"/>
  <c r="O144" i="40"/>
  <c r="N144" i="40"/>
  <c r="M144" i="40"/>
  <c r="L144" i="40"/>
  <c r="K144" i="40"/>
  <c r="J144" i="40"/>
  <c r="I144" i="40"/>
  <c r="H144" i="40"/>
  <c r="G144" i="40"/>
  <c r="F144" i="40"/>
  <c r="X142" i="40"/>
  <c r="X141" i="40"/>
  <c r="X140" i="40"/>
  <c r="X139" i="40"/>
  <c r="X138" i="40"/>
  <c r="X137" i="40"/>
  <c r="X136" i="40"/>
  <c r="X135" i="40"/>
  <c r="X134" i="40"/>
  <c r="X133" i="40"/>
  <c r="X132" i="40"/>
  <c r="X131" i="40"/>
  <c r="X130" i="40"/>
  <c r="X129" i="40"/>
  <c r="X128" i="40"/>
  <c r="X127" i="40"/>
  <c r="X126" i="40"/>
  <c r="X125" i="40"/>
  <c r="X124" i="40"/>
  <c r="X123" i="40"/>
  <c r="X122" i="40"/>
  <c r="X121" i="40"/>
  <c r="X120" i="40"/>
  <c r="X119" i="40"/>
  <c r="W117" i="40"/>
  <c r="V117" i="40"/>
  <c r="U117" i="40"/>
  <c r="T117" i="40"/>
  <c r="S117" i="40"/>
  <c r="R117" i="40"/>
  <c r="Q117" i="40"/>
  <c r="P117" i="40"/>
  <c r="O117" i="40"/>
  <c r="N117" i="40"/>
  <c r="M117" i="40"/>
  <c r="L117" i="40"/>
  <c r="K117" i="40"/>
  <c r="J117" i="40"/>
  <c r="I117" i="40"/>
  <c r="H117" i="40"/>
  <c r="G117" i="40"/>
  <c r="F117" i="40"/>
  <c r="E117" i="40"/>
  <c r="X115" i="40"/>
  <c r="X114" i="40"/>
  <c r="X113" i="40"/>
  <c r="X112" i="40"/>
  <c r="X111" i="40"/>
  <c r="X110" i="40"/>
  <c r="X109" i="40"/>
  <c r="X108" i="40"/>
  <c r="X107" i="40"/>
  <c r="W105" i="40"/>
  <c r="V105" i="40"/>
  <c r="U105" i="40"/>
  <c r="T105" i="40"/>
  <c r="S105" i="40"/>
  <c r="R105" i="40"/>
  <c r="Q105" i="40"/>
  <c r="P105" i="40"/>
  <c r="O105" i="40"/>
  <c r="N105" i="40"/>
  <c r="M105" i="40"/>
  <c r="L105" i="40"/>
  <c r="K105" i="40"/>
  <c r="J105" i="40"/>
  <c r="I105" i="40"/>
  <c r="H105" i="40"/>
  <c r="G105" i="40"/>
  <c r="F105" i="40"/>
  <c r="E105" i="40"/>
  <c r="X103" i="40"/>
  <c r="X102" i="40"/>
  <c r="X101" i="40"/>
  <c r="X100" i="40"/>
  <c r="X99" i="40"/>
  <c r="X98" i="40"/>
  <c r="X97" i="40"/>
  <c r="X96" i="40"/>
  <c r="X95" i="40"/>
  <c r="X94" i="40"/>
  <c r="X93" i="40"/>
  <c r="X92" i="40"/>
  <c r="X91" i="40"/>
  <c r="E91" i="40"/>
  <c r="E80" i="40" s="1"/>
  <c r="X90" i="40"/>
  <c r="X89" i="40"/>
  <c r="X88" i="40"/>
  <c r="X87" i="40"/>
  <c r="X86" i="40"/>
  <c r="X85" i="40"/>
  <c r="X84" i="40"/>
  <c r="X83" i="40"/>
  <c r="X82" i="40"/>
  <c r="W80" i="40"/>
  <c r="V80" i="40"/>
  <c r="U80" i="40"/>
  <c r="T80" i="40"/>
  <c r="S80" i="40"/>
  <c r="R80" i="40"/>
  <c r="Q80" i="40"/>
  <c r="P80" i="40"/>
  <c r="O80" i="40"/>
  <c r="N80" i="40"/>
  <c r="M80" i="40"/>
  <c r="L80" i="40"/>
  <c r="K80" i="40"/>
  <c r="J80" i="40"/>
  <c r="I80" i="40"/>
  <c r="H80" i="40"/>
  <c r="G80" i="40"/>
  <c r="F80" i="40"/>
  <c r="X78" i="40"/>
  <c r="X77" i="40"/>
  <c r="X76" i="40"/>
  <c r="X75" i="40"/>
  <c r="X74" i="40"/>
  <c r="X73" i="40"/>
  <c r="X72" i="40"/>
  <c r="X71" i="40"/>
  <c r="X70" i="40"/>
  <c r="X69" i="40"/>
  <c r="E69" i="40"/>
  <c r="X68" i="40"/>
  <c r="E68" i="40"/>
  <c r="X67" i="40"/>
  <c r="E67" i="40"/>
  <c r="X66" i="40"/>
  <c r="E66" i="40"/>
  <c r="X65" i="40"/>
  <c r="X64" i="40"/>
  <c r="E64" i="40"/>
  <c r="E48" i="40" s="1"/>
  <c r="X63" i="40"/>
  <c r="E63" i="40"/>
  <c r="X62" i="40"/>
  <c r="X61" i="40"/>
  <c r="X60" i="40"/>
  <c r="E60" i="40"/>
  <c r="X59" i="40"/>
  <c r="X58" i="40"/>
  <c r="X57" i="40"/>
  <c r="X56" i="40"/>
  <c r="X55" i="40"/>
  <c r="X54" i="40"/>
  <c r="X53" i="40"/>
  <c r="X52" i="40"/>
  <c r="X51" i="40"/>
  <c r="X50" i="40"/>
  <c r="W48" i="40"/>
  <c r="V48" i="40"/>
  <c r="U48" i="40"/>
  <c r="T48" i="40"/>
  <c r="S48" i="40"/>
  <c r="R48" i="40"/>
  <c r="Q48" i="40"/>
  <c r="P48" i="40"/>
  <c r="O48" i="40"/>
  <c r="N48" i="40"/>
  <c r="M48" i="40"/>
  <c r="L48" i="40"/>
  <c r="K48" i="40"/>
  <c r="J48" i="40"/>
  <c r="I48" i="40"/>
  <c r="H48" i="40"/>
  <c r="G48" i="40"/>
  <c r="F48" i="40"/>
  <c r="X46" i="40"/>
  <c r="X45" i="40"/>
  <c r="E45" i="40"/>
  <c r="X44" i="40"/>
  <c r="X43" i="40"/>
  <c r="X42" i="40"/>
  <c r="X41" i="40"/>
  <c r="X40" i="40"/>
  <c r="X39" i="40"/>
  <c r="X38" i="40"/>
  <c r="W36" i="40"/>
  <c r="V36" i="40"/>
  <c r="U36" i="40"/>
  <c r="T36" i="40"/>
  <c r="S36" i="40"/>
  <c r="R36" i="40"/>
  <c r="Q36" i="40"/>
  <c r="P36" i="40"/>
  <c r="O36" i="40"/>
  <c r="N36" i="40"/>
  <c r="M36" i="40"/>
  <c r="L36" i="40"/>
  <c r="K36" i="40"/>
  <c r="J36" i="40"/>
  <c r="I36" i="40"/>
  <c r="H36" i="40"/>
  <c r="G36" i="40"/>
  <c r="F36" i="40"/>
  <c r="E36" i="40"/>
  <c r="X34" i="40"/>
  <c r="X33" i="40"/>
  <c r="X32" i="40"/>
  <c r="X31" i="40"/>
  <c r="X30" i="40"/>
  <c r="X29" i="40"/>
  <c r="X28" i="40"/>
  <c r="X27" i="40"/>
  <c r="E27" i="40"/>
  <c r="X26" i="40"/>
  <c r="X25" i="40"/>
  <c r="X23" i="40"/>
  <c r="X22" i="40"/>
  <c r="X21" i="40"/>
  <c r="X20" i="40"/>
  <c r="E20" i="40"/>
  <c r="X19" i="40"/>
  <c r="E19" i="40"/>
  <c r="X18" i="40"/>
  <c r="E18" i="40"/>
  <c r="X17" i="40"/>
  <c r="E17" i="40"/>
  <c r="J17" i="40" s="1"/>
  <c r="J8" i="40" s="1"/>
  <c r="X16" i="40"/>
  <c r="X15" i="40"/>
  <c r="X14" i="40"/>
  <c r="X13" i="40"/>
  <c r="X12" i="40"/>
  <c r="X11" i="40"/>
  <c r="X10" i="40"/>
  <c r="V8" i="40"/>
  <c r="U8" i="40"/>
  <c r="T8" i="40"/>
  <c r="S8" i="40"/>
  <c r="R8" i="40"/>
  <c r="Q8" i="40"/>
  <c r="P8" i="40"/>
  <c r="O8" i="40"/>
  <c r="N8" i="40"/>
  <c r="M8" i="40"/>
  <c r="L8" i="40"/>
  <c r="K8" i="40"/>
  <c r="I8" i="40"/>
  <c r="H8" i="40"/>
  <c r="G8" i="40"/>
  <c r="F8" i="40"/>
  <c r="E201" i="40" l="1"/>
  <c r="K229" i="40"/>
  <c r="X48" i="40"/>
  <c r="X201" i="40"/>
  <c r="X105" i="40"/>
  <c r="X117" i="40"/>
  <c r="X160" i="40"/>
  <c r="G229" i="40"/>
  <c r="I229" i="40"/>
  <c r="X36" i="40"/>
  <c r="X144" i="40"/>
  <c r="M229" i="40"/>
  <c r="O229" i="40"/>
  <c r="Q229" i="40"/>
  <c r="S229" i="40"/>
  <c r="U229" i="40"/>
  <c r="F229" i="40"/>
  <c r="H229" i="40"/>
  <c r="L229" i="40"/>
  <c r="N229" i="40"/>
  <c r="P229" i="40"/>
  <c r="R229" i="40"/>
  <c r="T229" i="40"/>
  <c r="V229" i="40"/>
  <c r="X8" i="40"/>
  <c r="W8" i="40"/>
  <c r="X80" i="40"/>
  <c r="W229" i="40"/>
  <c r="J229" i="40"/>
  <c r="E8" i="40"/>
  <c r="E229" i="40" l="1"/>
  <c r="X229" i="40"/>
</calcChain>
</file>

<file path=xl/sharedStrings.xml><?xml version="1.0" encoding="utf-8"?>
<sst xmlns="http://schemas.openxmlformats.org/spreadsheetml/2006/main" count="744" uniqueCount="244">
  <si>
    <t>INTITULE/SECTEUR</t>
  </si>
  <si>
    <t>Intitulé</t>
  </si>
  <si>
    <t>Bailleur</t>
  </si>
  <si>
    <t>Fin</t>
  </si>
  <si>
    <t>Coût</t>
  </si>
  <si>
    <t>LFI 2023</t>
  </si>
  <si>
    <t>LFR 2023</t>
  </si>
  <si>
    <t/>
  </si>
  <si>
    <t>AGRICULTURE,ELEVAGE, PECHE</t>
  </si>
  <si>
    <t>Programme de gestion des eaux et des sols (PROGRES)</t>
  </si>
  <si>
    <t>FIDA</t>
  </si>
  <si>
    <t>DON</t>
  </si>
  <si>
    <t>PROGRESS COVID 19</t>
  </si>
  <si>
    <t>Services d'eau de base et installations sanitaires dans les zones à risque d'insécurité alimentaire pour familles et enfants</t>
  </si>
  <si>
    <t>UNICEF</t>
  </si>
  <si>
    <t>Renforcement de capacités en WASH, coordination et suivi et évaluation du secteur wash</t>
  </si>
  <si>
    <t>PRÊT</t>
  </si>
  <si>
    <t>Financement additionnel du projet PROGRES</t>
  </si>
  <si>
    <t>P GIRE</t>
  </si>
  <si>
    <t>DRESS-EA</t>
  </si>
  <si>
    <t>OSS</t>
  </si>
  <si>
    <t>Programme de réponse aux urgences acridienne(criquets pélerins)</t>
  </si>
  <si>
    <t>IDA</t>
  </si>
  <si>
    <t>Proramme de l'Est régional des terres arides</t>
  </si>
  <si>
    <t>BID</t>
  </si>
  <si>
    <t>Projet dryland</t>
  </si>
  <si>
    <t>Résilience secheresse II PHASE 2</t>
  </si>
  <si>
    <t>BAD</t>
  </si>
  <si>
    <t>Renforcer la Résilience face à l'insécurité alimentaire et nitritionnelle dans la corne de l'Afrique</t>
  </si>
  <si>
    <t>BREFONS</t>
  </si>
  <si>
    <t>Résilience à la sécheresse</t>
  </si>
  <si>
    <t>Allemagne</t>
  </si>
  <si>
    <t>Projet de réduction des risques d'inclusion et de valorisation des économies pastorales de la corne de l'Afrique</t>
  </si>
  <si>
    <t>Don</t>
  </si>
  <si>
    <t>Projet de réponse d'urgence à la crise de sécurité alimentaire à Djibouti</t>
  </si>
  <si>
    <t>Programme d'adaptation des moyens de subsistance au changement climatique en milieu rural dans la corne de l'afrique</t>
  </si>
  <si>
    <t>Divers Projets Agriculture (FRDJI)</t>
  </si>
  <si>
    <t>FAO</t>
  </si>
  <si>
    <t>Appui à la résilience des Population Rurales</t>
  </si>
  <si>
    <t>FED</t>
  </si>
  <si>
    <t>ENVIRONNEMENT</t>
  </si>
  <si>
    <t>Projet d'adaptation aux changements climatiques des communautés rurales des zones montagneuses</t>
  </si>
  <si>
    <t>FEM</t>
  </si>
  <si>
    <t>Projet PANA</t>
  </si>
  <si>
    <t>Projet OZONE</t>
  </si>
  <si>
    <t>Fonds multilatéral</t>
  </si>
  <si>
    <t>Marine coastal Biodiversity</t>
  </si>
  <si>
    <t>PNUD</t>
  </si>
  <si>
    <t>Climate change Mitigation and Africa Minigrids</t>
  </si>
  <si>
    <t>CCCD Strengthening national capacity</t>
  </si>
  <si>
    <t>Appui aux déplacés climatiques de Damerjog (ONARS)</t>
  </si>
  <si>
    <t>Coopération dans le domaine des échanges climatiques,la vulnérabilité,l'évaluation des risques, l'adaptation et l'aténuation</t>
  </si>
  <si>
    <t>ITALIE</t>
  </si>
  <si>
    <t>EAU/ENERGIE</t>
  </si>
  <si>
    <t>Géothermie</t>
  </si>
  <si>
    <t>FADES</t>
  </si>
  <si>
    <t>Electrification durable</t>
  </si>
  <si>
    <t>KFAED</t>
  </si>
  <si>
    <t>Centrale de Damerjog</t>
  </si>
  <si>
    <t>*1</t>
  </si>
  <si>
    <t>Réhabilitation du réseau d'eau potable phase 2</t>
  </si>
  <si>
    <t>Réhabilitation du réseau d'eau potable phase 3</t>
  </si>
  <si>
    <t>Adduction d'eau potable(additionnel)</t>
  </si>
  <si>
    <t>CHINE</t>
  </si>
  <si>
    <t>Projet PEPER</t>
  </si>
  <si>
    <t>Projet Assainissement Liquide</t>
  </si>
  <si>
    <t>AFD</t>
  </si>
  <si>
    <t>Renforcement du Réseau d'Assainissement de. Djibouti (PERRAD 2)</t>
  </si>
  <si>
    <t>Projet Génération Géothermie</t>
  </si>
  <si>
    <t>GEF</t>
  </si>
  <si>
    <t>Projet  d'exploration géothermique du Lac Assal</t>
  </si>
  <si>
    <t>Approvisionnement eau potable et assainissement rural Tadj Ali Sabieh et Arta</t>
  </si>
  <si>
    <t>Eau potable et assainissement en milieu rural</t>
  </si>
  <si>
    <t>Projet d'exploration géothermique dans la région du lac assal  (SEFA)</t>
  </si>
  <si>
    <t>Projet d'exploration géothermique dans la région du lac assal (FAD)</t>
  </si>
  <si>
    <t>Deuxième ligne d'interconnection Electrique Djibouti-Ethiopie</t>
  </si>
  <si>
    <t>Projet de la seconde ligne d'interconnexion</t>
  </si>
  <si>
    <t>Projet d'Achat de produits pétroliers</t>
  </si>
  <si>
    <t>ROUTES / EQUIPEMENTS PUBLICS</t>
  </si>
  <si>
    <t>Cimenterie d'Ali-Sabieh 4éme ligne de crédit</t>
  </si>
  <si>
    <t>INDE</t>
  </si>
  <si>
    <t>Gouvernance pour le développement du secteur privé</t>
  </si>
  <si>
    <t>Projet de Route Randa-Balho + complémentaire + Phase III</t>
  </si>
  <si>
    <t>Réhabilitation route Djib Tadjourah</t>
  </si>
  <si>
    <t>FSD</t>
  </si>
  <si>
    <t>Projet de corridor de transport Ethiopie-Djibouti (Phase 1)</t>
  </si>
  <si>
    <t>Etude intégrée des infrastructures urbaines et de l'adaptation climatique dans la ville de Djibouti</t>
  </si>
  <si>
    <t>Djibouti Addis  Road corridor</t>
  </si>
  <si>
    <t>Route Djibouti Galafi</t>
  </si>
  <si>
    <t>Projet de construction du Port de Tadjourah</t>
  </si>
  <si>
    <t>Financement Additionnel du projet de construction du port de Tadjourah</t>
  </si>
  <si>
    <t>Projet de construction du Port de Tadjourah complémentaire</t>
  </si>
  <si>
    <t>OPEP</t>
  </si>
  <si>
    <t>Projet de construction du Port de Tadjourah complémentaire n°2</t>
  </si>
  <si>
    <t>Route d'accès au Port de Tadjourah</t>
  </si>
  <si>
    <t>Projet de câble sous marin régional de télécommunication</t>
  </si>
  <si>
    <t>Projet de construction du Port de Ghoubet</t>
  </si>
  <si>
    <t>Port multipurpose et terminal à bétail</t>
  </si>
  <si>
    <t>Nouvelle Zone Franche</t>
  </si>
  <si>
    <t xml:space="preserve">Chemin de fer </t>
  </si>
  <si>
    <t>URBANISME ET LOGEMENTS</t>
  </si>
  <si>
    <t>Projet d'Amélioration des Bidonvilles et du Développement Urbain Intégré en République de Djibouti</t>
  </si>
  <si>
    <t>Projet de Financement de logements abordables</t>
  </si>
  <si>
    <t>Projet 0 bidonvilles Financement additionnel</t>
  </si>
  <si>
    <t>Projet de résorption des bidonvilles additionnel</t>
  </si>
  <si>
    <t>Projet de résorption des bidonvilles</t>
  </si>
  <si>
    <t>Projet de construction de logements sociaux</t>
  </si>
  <si>
    <t>AFFAIRES SOCIALES</t>
  </si>
  <si>
    <t>PDUI 2 (Layableh)</t>
  </si>
  <si>
    <t>PDUI 2 BIS (Layableh)</t>
  </si>
  <si>
    <t>PRCC</t>
  </si>
  <si>
    <t>Projet TransForm</t>
  </si>
  <si>
    <t>Projet PARISER</t>
  </si>
  <si>
    <t>Projet PROPEJA (Améliorer les possibilités de revenu)</t>
  </si>
  <si>
    <t>Projet intégré de transferts monétaires et de renforcement du capital humain (PPA)</t>
  </si>
  <si>
    <t xml:space="preserve">Projet intégré de transferts monétaires et de renforcement du capital humain </t>
  </si>
  <si>
    <t>Enhancing Youth Resilience et Youth Leadership Prog (Min. travail + MASS)</t>
  </si>
  <si>
    <t>Projet Amélioration enviro des affaires</t>
  </si>
  <si>
    <t>OMC</t>
  </si>
  <si>
    <t>Projet de développement et de promotion du tourisme en RDD</t>
  </si>
  <si>
    <t>Projet d'impacts liés aux déplacements dans la corne de l'Afrique</t>
  </si>
  <si>
    <t>Projet d'impacts liés aux déplacements dans la corne de l'Afrique (Complémentaire)</t>
  </si>
  <si>
    <t>Projet d'intervention d'urgence en matière de protection sociale</t>
  </si>
  <si>
    <t>Promouvoir la résilience des femmes et des communautés dans la lutte contre la violence fondée sur le genre</t>
  </si>
  <si>
    <t>Promotion de l'Egalité du Genre (Min. Femme)</t>
  </si>
  <si>
    <t>Appui aux personnes à besoins spéciaux (ANPH)</t>
  </si>
  <si>
    <t>Impact of Flash Flood</t>
  </si>
  <si>
    <t>Appui aux familles et aux communautés pour l'adoption des comportements sains en faveur des soins approprié pour les enfants, les adolescents et les femmes enceintes et allaitantes</t>
  </si>
  <si>
    <t>Appui au système de protection de l'enfant</t>
  </si>
  <si>
    <t>Appui au programme de lutte contre les violences faites aux enfants y compris les MGFs</t>
  </si>
  <si>
    <t>Appui à la protection sociale sensibles aux besoins des enfants</t>
  </si>
  <si>
    <t>EDUCATION</t>
  </si>
  <si>
    <t>Projet Education COVID 19</t>
  </si>
  <si>
    <t>Soutien aux femmes et à l'entreprenariat des jeunes</t>
  </si>
  <si>
    <t>Accroître les possibilités d'Apprentissage</t>
  </si>
  <si>
    <t>Education bilingue</t>
  </si>
  <si>
    <t>Accès équitable éducation de base</t>
  </si>
  <si>
    <t>USAID</t>
  </si>
  <si>
    <t>Projet de réponse d'urgence de l'éducation à la COVID 19</t>
  </si>
  <si>
    <t>Projet d'Appui à la professionnalisation et à la Numérisation de l'Enseignement Superieur</t>
  </si>
  <si>
    <t>Appui à l'amélioration de l'accès à l'éducation formelle et non formelle y compris en situation d'urgence</t>
  </si>
  <si>
    <t>Appui à l'amélioration de la qualité de l'éducation</t>
  </si>
  <si>
    <t>Appui à l'amélioration de la coordination et de la planification et d'information du secteur de l'éducation</t>
  </si>
  <si>
    <t>Centre d'excellence Africain</t>
  </si>
  <si>
    <t>SANTE</t>
  </si>
  <si>
    <t>Projet santé COVID 19</t>
  </si>
  <si>
    <t>PAPSS Additionnel</t>
  </si>
  <si>
    <t>0 retards de croissance</t>
  </si>
  <si>
    <t>Projet de renforcement du système de santé à Djibouti</t>
  </si>
  <si>
    <t>Autonomiser les communautés pour une meilleure nutrition à Djibouti</t>
  </si>
  <si>
    <t>Hôpital CNSS</t>
  </si>
  <si>
    <t>Projet d'Appui au renforcement des compétences dans le secteur de la santé</t>
  </si>
  <si>
    <t>Santé maternelle néonatale et infantile</t>
  </si>
  <si>
    <t>Projet d'appui au renforcement compétences dans secteur santé(Hopital CNSS)</t>
  </si>
  <si>
    <t>Appui au système de santé et interventions à fort impact équitablement  pour les mères, les enfants et les adolescents</t>
  </si>
  <si>
    <t>Appui aux capacités renforcements  des parties prenantes de la nutrition pour la fourniture des interventions promotionnelles et préventives de qualité</t>
  </si>
  <si>
    <t>Les établissements de santé aux niveaux national, régional et local ont amélioré leurs capacités à fournir un traitement de qualité aux enfants (6 à 59 mois) touchés par le SAM, en particulier dans les zones touchées par l'insécurité alimentaire</t>
  </si>
  <si>
    <t>Projet de construction d'un centre d'Oncologie-Prêt réaffecté au COVID 19</t>
  </si>
  <si>
    <t>Renforcement service de santé</t>
  </si>
  <si>
    <t>GAVI</t>
  </si>
  <si>
    <t>Fourniture d'équipements de santé</t>
  </si>
  <si>
    <t>Lutte contre le VIH /TB-GF (Fonds Mondial) (Min Santé)</t>
  </si>
  <si>
    <t>Lutte contre la malaria-GF et Appui au CCMI (Min. Santé)</t>
  </si>
  <si>
    <t>Health Response to COVID (Min Intérieur)</t>
  </si>
  <si>
    <t xml:space="preserve">Système de santé </t>
  </si>
  <si>
    <t>OMS</t>
  </si>
  <si>
    <t>Promotion de la santé à travers le cycle  de la vie</t>
  </si>
  <si>
    <t>Santé Maternelle et Néo-Natale</t>
  </si>
  <si>
    <t>*3</t>
  </si>
  <si>
    <t>FNUAP</t>
  </si>
  <si>
    <t xml:space="preserve">Santé reproductive/Planning familial </t>
  </si>
  <si>
    <t xml:space="preserve">Santé sexuelle et reproductive  et éducation sexuelle  des jeunes  </t>
  </si>
  <si>
    <t>Maladies transmissibles</t>
  </si>
  <si>
    <t>Maladies non transmissibles</t>
  </si>
  <si>
    <t>Programme d'urgence de Santé</t>
  </si>
  <si>
    <t>Capacités opérationnelles</t>
  </si>
  <si>
    <t>Renforcement des capacités techniques</t>
  </si>
  <si>
    <t>APPUI A LA GESTION DE L'ECONOMIE</t>
  </si>
  <si>
    <t>Appui à l'Accès à la Justice  (Min. Justice)</t>
  </si>
  <si>
    <t>SDG Accélaration et Appui à la Réforme Fiscale (Min. Budget)</t>
  </si>
  <si>
    <t>Djibouti Inclusive (Min. Finances)</t>
  </si>
  <si>
    <t>Suivi et évaluation et C4D</t>
  </si>
  <si>
    <t>Facilité de coopération technique 5</t>
  </si>
  <si>
    <t>FERC 5</t>
  </si>
  <si>
    <t>Projet d'appui à la gouvernance et décentralisation</t>
  </si>
  <si>
    <t>Projet d'Appui à la mise en œuvre de la coopération II</t>
  </si>
  <si>
    <t>Appui à la société civile</t>
  </si>
  <si>
    <t>Appui à la décentralisation, gouv et devlp local</t>
  </si>
  <si>
    <t>Programme d'Autonomisation des femmes</t>
  </si>
  <si>
    <t>Accord d'assistance sur la croissance économique</t>
  </si>
  <si>
    <t>Projet démocratie et bonne gouvernance</t>
  </si>
  <si>
    <t xml:space="preserve">Projet de Renforcement de la Résilience  économique des entreprises vulnérables en RDD </t>
  </si>
  <si>
    <t>Projet de développement des compétence pour l'emploi à Djibouti</t>
  </si>
  <si>
    <t>Modernisation de l'admnistration publique</t>
  </si>
  <si>
    <t>Economie Numérique</t>
  </si>
  <si>
    <t>TOTAL GENERAL</t>
  </si>
  <si>
    <t>LFI 2024</t>
  </si>
  <si>
    <t>prêt</t>
  </si>
  <si>
    <t>Exploration géothermique supp</t>
  </si>
  <si>
    <t>Projet de services de développement des entreprises pour les micro, petites et moyennes entreprises</t>
  </si>
  <si>
    <t>Projet d'intégration numérique</t>
  </si>
  <si>
    <t>DIRECTION DE LA DETTE PUBLIQUE</t>
  </si>
  <si>
    <t>SOUS/DIRECTION  DE GESTION ET SUIVI DES FINANCEMENTS</t>
  </si>
  <si>
    <t>INTITULE</t>
  </si>
  <si>
    <t>Montant FD</t>
  </si>
  <si>
    <t xml:space="preserve">Ø      Non affectés                                                                                 </t>
  </si>
  <si>
    <t>Ø      Affectés aux dépenses courantes (autres)  ((don))</t>
  </si>
  <si>
    <t>Ø      Affectés au PIP</t>
  </si>
  <si>
    <t> Programme  de Développement  sur Financement  Extérieur</t>
  </si>
  <si>
    <t>Ø      Autres (dépenses courantes) ((don))</t>
  </si>
  <si>
    <t>Ø       Financés sur dons</t>
  </si>
  <si>
    <t>Ø      Financés sur prêts</t>
  </si>
  <si>
    <t>Ø      Avalisés</t>
  </si>
  <si>
    <t>TOTAL PROGRAMME D'INVESTISSEMENT PUBLIC 2024</t>
  </si>
  <si>
    <t>LFR 2024</t>
  </si>
  <si>
    <t>Projet PERRAD</t>
  </si>
  <si>
    <t>Projet PROSPERO</t>
  </si>
  <si>
    <t>Projet SEFA (Soutien &amp; Education des filles et autonomisation</t>
  </si>
  <si>
    <t>Projet PARSS (Projet d'Appui au renforcement du système de santé)</t>
  </si>
  <si>
    <t>Projet de filières agricoles résiliente</t>
  </si>
  <si>
    <t>STEP de Balbala</t>
  </si>
  <si>
    <t>Projet d'amélioration de la route Nagad Loyada Borama</t>
  </si>
  <si>
    <t>LFI 2025</t>
  </si>
  <si>
    <t>P GIRE 2</t>
  </si>
  <si>
    <t xml:space="preserve">Projet d'Appui aux statistiques et prise de décisions </t>
  </si>
  <si>
    <t>Projet d'Appui aux statistiques et prise de décisions 2</t>
  </si>
  <si>
    <t>Projet PEPER 2</t>
  </si>
  <si>
    <t>Programme de financement de la gestion des risques de catastrophe  en Afrique (ADRIFI)</t>
  </si>
  <si>
    <t>Projet d'Appui à la soutenabilité de la dette (PASDP)</t>
  </si>
  <si>
    <t>Projet d'Appui aux institutions de controles des finances Publiques et de la gouv des entp et etablissement publiques</t>
  </si>
  <si>
    <t>PROGRAMME D’INVESTISSEMENT PUBLIC 2025</t>
  </si>
  <si>
    <t>PROJECTIONS DE DECAISSEMENTS-LOI DE FINANCES INITIALE 2025</t>
  </si>
  <si>
    <t xml:space="preserve">Hôpital CNSS </t>
  </si>
  <si>
    <t xml:space="preserve"> </t>
  </si>
  <si>
    <t>CUMUL 25</t>
  </si>
  <si>
    <t>PROGRES (Fonds d'Adaptation)</t>
  </si>
  <si>
    <r>
      <t>Extension et de Renforcement du Réseau d'Assainissement de. </t>
    </r>
    <r>
      <rPr>
        <b/>
        <sz val="12"/>
        <rFont val="Arial"/>
        <family val="2"/>
      </rPr>
      <t>Djibouti (PERRAD)</t>
    </r>
  </si>
  <si>
    <t>LFR 2025</t>
  </si>
  <si>
    <t>Projet d’Entreprenariat des Jeunes pour l’Adaptation au Changement Climatique  PEJACC</t>
  </si>
  <si>
    <t>Projet d’Entreprenariat des Jeunes pour l’Adaptation au Changement Climatique PEJACC</t>
  </si>
  <si>
    <t>Projet intégré de résilience communautaire</t>
  </si>
  <si>
    <t>Projet d'Amélioration des Bidonvilles et du Développement Urbain Intégré à Boulaos</t>
  </si>
  <si>
    <t>Projet de gouvernance économique et financière</t>
  </si>
  <si>
    <t>REPARTITION PIP DANS LE TOFE DECEMBRE 2025 (Millions FD)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</si>
</sst>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"/>
    <numFmt numFmtId="166" formatCode="[$-40C]mmm\-yy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b/>
      <sz val="12"/>
      <color theme="1"/>
      <name val="Arial Unicode MS"/>
      <family val="2"/>
    </font>
    <font>
      <sz val="12"/>
      <color theme="1"/>
      <name val="Arial Unicode MS"/>
      <family val="2"/>
    </font>
    <font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5" xfId="0" applyBorder="1"/>
    <xf numFmtId="0" fontId="0" fillId="0" borderId="3" xfId="0" applyBorder="1"/>
    <xf numFmtId="3" fontId="0" fillId="0" borderId="3" xfId="0" applyNumberFormat="1" applyBorder="1"/>
    <xf numFmtId="0" fontId="4" fillId="0" borderId="6" xfId="0" applyFont="1" applyBorder="1"/>
    <xf numFmtId="3" fontId="0" fillId="0" borderId="15" xfId="0" applyNumberFormat="1" applyBorder="1"/>
    <xf numFmtId="0" fontId="0" fillId="0" borderId="6" xfId="0" applyBorder="1"/>
    <xf numFmtId="3" fontId="0" fillId="0" borderId="6" xfId="0" applyNumberFormat="1" applyBorder="1"/>
    <xf numFmtId="0" fontId="0" fillId="0" borderId="16" xfId="0" applyBorder="1"/>
    <xf numFmtId="0" fontId="5" fillId="0" borderId="16" xfId="0" applyFont="1" applyBorder="1"/>
    <xf numFmtId="3" fontId="4" fillId="0" borderId="6" xfId="0" applyNumberFormat="1" applyFont="1" applyBorder="1"/>
    <xf numFmtId="3" fontId="0" fillId="0" borderId="0" xfId="0" applyNumberFormat="1"/>
    <xf numFmtId="10" fontId="0" fillId="0" borderId="0" xfId="0" applyNumberForma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/>
    <xf numFmtId="0" fontId="8" fillId="2" borderId="0" xfId="0" applyFont="1" applyFill="1" applyAlignment="1">
      <alignment horizontal="center" vertical="center"/>
    </xf>
    <xf numFmtId="3" fontId="0" fillId="2" borderId="0" xfId="0" applyNumberForma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13" fillId="3" borderId="1" xfId="1" applyFont="1" applyFill="1" applyBorder="1"/>
    <xf numFmtId="0" fontId="12" fillId="3" borderId="2" xfId="1" applyFont="1" applyFill="1" applyBorder="1"/>
    <xf numFmtId="0" fontId="12" fillId="3" borderId="1" xfId="1" applyFont="1" applyFill="1" applyBorder="1"/>
    <xf numFmtId="0" fontId="12" fillId="3" borderId="1" xfId="1" applyFont="1" applyFill="1" applyBorder="1" applyAlignment="1">
      <alignment horizontal="center"/>
    </xf>
    <xf numFmtId="0" fontId="12" fillId="3" borderId="3" xfId="1" applyFont="1" applyFill="1" applyBorder="1"/>
    <xf numFmtId="0" fontId="12" fillId="3" borderId="3" xfId="1" applyFont="1" applyFill="1" applyBorder="1" applyAlignment="1">
      <alignment horizontal="center"/>
    </xf>
    <xf numFmtId="0" fontId="12" fillId="3" borderId="4" xfId="1" applyFont="1" applyFill="1" applyBorder="1" applyAlignment="1">
      <alignment horizontal="center"/>
    </xf>
    <xf numFmtId="166" fontId="12" fillId="3" borderId="3" xfId="1" applyNumberFormat="1" applyFont="1" applyFill="1" applyBorder="1" applyAlignment="1">
      <alignment horizontal="center"/>
    </xf>
    <xf numFmtId="0" fontId="12" fillId="2" borderId="0" xfId="2" quotePrefix="1" applyNumberFormat="1" applyFont="1" applyFill="1" applyBorder="1" applyAlignment="1" applyProtection="1">
      <alignment vertical="top"/>
    </xf>
    <xf numFmtId="0" fontId="12" fillId="2" borderId="0" xfId="2" quotePrefix="1" applyNumberFormat="1" applyFont="1" applyFill="1" applyBorder="1" applyAlignment="1" applyProtection="1">
      <alignment horizontal="center" vertical="top"/>
    </xf>
    <xf numFmtId="0" fontId="12" fillId="3" borderId="5" xfId="2" applyNumberFormat="1" applyFont="1" applyFill="1" applyBorder="1" applyAlignment="1" applyProtection="1">
      <alignment vertical="top"/>
    </xf>
    <xf numFmtId="0" fontId="12" fillId="3" borderId="6" xfId="2" applyNumberFormat="1" applyFont="1" applyFill="1" applyBorder="1" applyAlignment="1" applyProtection="1">
      <alignment vertical="top"/>
    </xf>
    <xf numFmtId="0" fontId="12" fillId="3" borderId="7" xfId="2" applyNumberFormat="1" applyFont="1" applyFill="1" applyBorder="1" applyAlignment="1" applyProtection="1">
      <alignment vertical="top"/>
    </xf>
    <xf numFmtId="3" fontId="12" fillId="3" borderId="6" xfId="2" applyNumberFormat="1" applyFont="1" applyFill="1" applyBorder="1" applyAlignment="1" applyProtection="1">
      <alignment horizontal="center" vertical="top"/>
    </xf>
    <xf numFmtId="0" fontId="12" fillId="2" borderId="0" xfId="2" applyNumberFormat="1" applyFont="1" applyFill="1" applyBorder="1" applyAlignment="1" applyProtection="1">
      <alignment vertical="top"/>
    </xf>
    <xf numFmtId="0" fontId="13" fillId="2" borderId="8" xfId="1" applyFont="1" applyFill="1" applyBorder="1" applyAlignment="1">
      <alignment vertical="center"/>
    </xf>
    <xf numFmtId="0" fontId="13" fillId="2" borderId="8" xfId="1" applyFont="1" applyFill="1" applyBorder="1"/>
    <xf numFmtId="0" fontId="12" fillId="2" borderId="8" xfId="1" applyFont="1" applyFill="1" applyBorder="1" applyAlignment="1">
      <alignment horizontal="center"/>
    </xf>
    <xf numFmtId="3" fontId="12" fillId="2" borderId="8" xfId="1" applyNumberFormat="1" applyFont="1" applyFill="1" applyBorder="1" applyAlignment="1">
      <alignment horizontal="center"/>
    </xf>
    <xf numFmtId="0" fontId="13" fillId="2" borderId="8" xfId="0" applyFont="1" applyFill="1" applyBorder="1"/>
    <xf numFmtId="3" fontId="13" fillId="2" borderId="8" xfId="0" applyNumberFormat="1" applyFont="1" applyFill="1" applyBorder="1"/>
    <xf numFmtId="0" fontId="11" fillId="0" borderId="8" xfId="0" applyFont="1" applyBorder="1"/>
    <xf numFmtId="3" fontId="11" fillId="0" borderId="8" xfId="0" applyNumberFormat="1" applyFont="1" applyBorder="1"/>
    <xf numFmtId="0" fontId="12" fillId="14" borderId="8" xfId="1" applyFont="1" applyFill="1" applyBorder="1" applyAlignment="1">
      <alignment vertical="center"/>
    </xf>
    <xf numFmtId="0" fontId="12" fillId="14" borderId="8" xfId="1" applyFont="1" applyFill="1" applyBorder="1"/>
    <xf numFmtId="0" fontId="12" fillId="14" borderId="8" xfId="1" applyFont="1" applyFill="1" applyBorder="1" applyAlignment="1">
      <alignment horizontal="center"/>
    </xf>
    <xf numFmtId="3" fontId="12" fillId="14" borderId="8" xfId="1" applyNumberFormat="1" applyFont="1" applyFill="1" applyBorder="1" applyAlignment="1">
      <alignment horizontal="center"/>
    </xf>
    <xf numFmtId="0" fontId="12" fillId="14" borderId="8" xfId="0" applyFont="1" applyFill="1" applyBorder="1"/>
    <xf numFmtId="3" fontId="12" fillId="14" borderId="8" xfId="0" applyNumberFormat="1" applyFont="1" applyFill="1" applyBorder="1"/>
    <xf numFmtId="0" fontId="12" fillId="2" borderId="8" xfId="1" applyFont="1" applyFill="1" applyBorder="1" applyAlignment="1">
      <alignment horizontal="center" vertical="center" wrapText="1"/>
    </xf>
    <xf numFmtId="3" fontId="12" fillId="2" borderId="8" xfId="1" applyNumberFormat="1" applyFont="1" applyFill="1" applyBorder="1" applyAlignment="1">
      <alignment horizontal="center" vertical="center" wrapText="1"/>
    </xf>
    <xf numFmtId="0" fontId="13" fillId="0" borderId="8" xfId="0" applyFont="1" applyBorder="1"/>
    <xf numFmtId="3" fontId="13" fillId="0" borderId="8" xfId="0" applyNumberFormat="1" applyFont="1" applyBorder="1"/>
    <xf numFmtId="0" fontId="13" fillId="4" borderId="8" xfId="1" applyFont="1" applyFill="1" applyBorder="1" applyAlignment="1">
      <alignment vertical="center"/>
    </xf>
    <xf numFmtId="0" fontId="13" fillId="4" borderId="8" xfId="1" applyFont="1" applyFill="1" applyBorder="1"/>
    <xf numFmtId="0" fontId="12" fillId="4" borderId="8" xfId="1" applyFont="1" applyFill="1" applyBorder="1" applyAlignment="1">
      <alignment horizontal="center"/>
    </xf>
    <xf numFmtId="3" fontId="12" fillId="4" borderId="8" xfId="1" applyNumberFormat="1" applyFont="1" applyFill="1" applyBorder="1" applyAlignment="1">
      <alignment horizontal="center"/>
    </xf>
    <xf numFmtId="0" fontId="13" fillId="14" borderId="8" xfId="1" applyFont="1" applyFill="1" applyBorder="1" applyAlignment="1">
      <alignment vertical="center"/>
    </xf>
    <xf numFmtId="0" fontId="13" fillId="14" borderId="8" xfId="1" applyFont="1" applyFill="1" applyBorder="1"/>
    <xf numFmtId="0" fontId="13" fillId="14" borderId="8" xfId="0" applyFont="1" applyFill="1" applyBorder="1"/>
    <xf numFmtId="3" fontId="13" fillId="14" borderId="8" xfId="0" applyNumberFormat="1" applyFont="1" applyFill="1" applyBorder="1"/>
    <xf numFmtId="0" fontId="12" fillId="2" borderId="8" xfId="1" applyFont="1" applyFill="1" applyBorder="1"/>
    <xf numFmtId="0" fontId="14" fillId="0" borderId="8" xfId="0" applyFont="1" applyBorder="1"/>
    <xf numFmtId="0" fontId="13" fillId="5" borderId="8" xfId="1" applyFont="1" applyFill="1" applyBorder="1" applyAlignment="1">
      <alignment vertical="center"/>
    </xf>
    <xf numFmtId="0" fontId="13" fillId="5" borderId="8" xfId="1" applyFont="1" applyFill="1" applyBorder="1"/>
    <xf numFmtId="0" fontId="12" fillId="5" borderId="8" xfId="1" applyFont="1" applyFill="1" applyBorder="1" applyAlignment="1">
      <alignment horizontal="center"/>
    </xf>
    <xf numFmtId="3" fontId="12" fillId="5" borderId="8" xfId="1" applyNumberFormat="1" applyFont="1" applyFill="1" applyBorder="1" applyAlignment="1">
      <alignment horizontal="center"/>
    </xf>
    <xf numFmtId="0" fontId="13" fillId="5" borderId="8" xfId="0" applyFont="1" applyFill="1" applyBorder="1"/>
    <xf numFmtId="3" fontId="13" fillId="5" borderId="8" xfId="0" applyNumberFormat="1" applyFont="1" applyFill="1" applyBorder="1"/>
    <xf numFmtId="0" fontId="13" fillId="4" borderId="8" xfId="0" applyFont="1" applyFill="1" applyBorder="1"/>
    <xf numFmtId="0" fontId="13" fillId="2" borderId="8" xfId="2" applyFont="1" applyFill="1" applyBorder="1" applyAlignment="1">
      <alignment horizontal="left" vertical="center"/>
    </xf>
    <xf numFmtId="0" fontId="13" fillId="2" borderId="8" xfId="2" quotePrefix="1" applyFont="1" applyFill="1" applyBorder="1" applyAlignment="1">
      <alignment horizontal="left"/>
    </xf>
    <xf numFmtId="0" fontId="12" fillId="2" borderId="8" xfId="2" applyFont="1" applyFill="1" applyBorder="1" applyAlignment="1">
      <alignment horizontal="center"/>
    </xf>
    <xf numFmtId="0" fontId="12" fillId="2" borderId="8" xfId="2" quotePrefix="1" applyFont="1" applyFill="1" applyBorder="1" applyAlignment="1">
      <alignment horizontal="center"/>
    </xf>
    <xf numFmtId="0" fontId="13" fillId="6" borderId="0" xfId="2" quotePrefix="1" applyFont="1" applyFill="1" applyBorder="1" applyAlignment="1">
      <alignment horizontal="left"/>
    </xf>
    <xf numFmtId="0" fontId="12" fillId="6" borderId="0" xfId="2" quotePrefix="1" applyFont="1" applyFill="1" applyBorder="1" applyAlignment="1">
      <alignment horizontal="left"/>
    </xf>
    <xf numFmtId="0" fontId="12" fillId="3" borderId="9" xfId="2" applyNumberFormat="1" applyFont="1" applyFill="1" applyBorder="1" applyAlignment="1" applyProtection="1">
      <alignment vertical="top"/>
    </xf>
    <xf numFmtId="0" fontId="12" fillId="3" borderId="10" xfId="2" applyNumberFormat="1" applyFont="1" applyFill="1" applyBorder="1" applyAlignment="1" applyProtection="1">
      <alignment vertical="top"/>
    </xf>
    <xf numFmtId="0" fontId="12" fillId="3" borderId="11" xfId="2" applyNumberFormat="1" applyFont="1" applyFill="1" applyBorder="1" applyAlignment="1" applyProtection="1">
      <alignment vertical="top"/>
    </xf>
    <xf numFmtId="0" fontId="12" fillId="4" borderId="8" xfId="1" applyFont="1" applyFill="1" applyBorder="1"/>
    <xf numFmtId="0" fontId="12" fillId="3" borderId="12" xfId="2" applyNumberFormat="1" applyFont="1" applyFill="1" applyBorder="1" applyAlignment="1" applyProtection="1">
      <alignment vertical="top"/>
    </xf>
    <xf numFmtId="0" fontId="13" fillId="7" borderId="8" xfId="1" applyFont="1" applyFill="1" applyBorder="1" applyAlignment="1">
      <alignment vertical="center"/>
    </xf>
    <xf numFmtId="0" fontId="12" fillId="7" borderId="8" xfId="1" applyFont="1" applyFill="1" applyBorder="1"/>
    <xf numFmtId="0" fontId="12" fillId="7" borderId="8" xfId="1" applyFont="1" applyFill="1" applyBorder="1" applyAlignment="1">
      <alignment horizontal="center"/>
    </xf>
    <xf numFmtId="3" fontId="12" fillId="7" borderId="8" xfId="1" applyNumberFormat="1" applyFont="1" applyFill="1" applyBorder="1" applyAlignment="1">
      <alignment horizontal="center"/>
    </xf>
    <xf numFmtId="164" fontId="11" fillId="0" borderId="0" xfId="4" applyFont="1"/>
    <xf numFmtId="0" fontId="13" fillId="13" borderId="8" xfId="1" applyFont="1" applyFill="1" applyBorder="1" applyAlignment="1">
      <alignment vertical="center"/>
    </xf>
    <xf numFmtId="0" fontId="12" fillId="13" borderId="8" xfId="1" applyFont="1" applyFill="1" applyBorder="1" applyAlignment="1">
      <alignment horizontal="center"/>
    </xf>
    <xf numFmtId="3" fontId="12" fillId="13" borderId="8" xfId="1" applyNumberFormat="1" applyFont="1" applyFill="1" applyBorder="1" applyAlignment="1">
      <alignment horizontal="center"/>
    </xf>
    <xf numFmtId="3" fontId="13" fillId="13" borderId="8" xfId="0" applyNumberFormat="1" applyFont="1" applyFill="1" applyBorder="1"/>
    <xf numFmtId="3" fontId="13" fillId="4" borderId="8" xfId="0" applyNumberFormat="1" applyFont="1" applyFill="1" applyBorder="1"/>
    <xf numFmtId="0" fontId="12" fillId="13" borderId="8" xfId="1" applyFont="1" applyFill="1" applyBorder="1" applyAlignment="1">
      <alignment vertical="center"/>
    </xf>
    <xf numFmtId="0" fontId="13" fillId="13" borderId="8" xfId="1" applyFont="1" applyFill="1" applyBorder="1"/>
    <xf numFmtId="0" fontId="13" fillId="6" borderId="0" xfId="2" quotePrefix="1" applyFont="1" applyFill="1" applyBorder="1" applyAlignment="1">
      <alignment horizontal="left" vertical="center"/>
    </xf>
    <xf numFmtId="0" fontId="12" fillId="6" borderId="0" xfId="2" quotePrefix="1" applyFont="1" applyFill="1" applyBorder="1" applyAlignment="1">
      <alignment horizontal="center"/>
    </xf>
    <xf numFmtId="0" fontId="15" fillId="3" borderId="6" xfId="2" applyNumberFormat="1" applyFont="1" applyFill="1" applyBorder="1" applyAlignment="1" applyProtection="1">
      <alignment vertical="center"/>
    </xf>
    <xf numFmtId="0" fontId="15" fillId="3" borderId="6" xfId="2" applyNumberFormat="1" applyFont="1" applyFill="1" applyBorder="1" applyAlignment="1" applyProtection="1">
      <alignment vertical="top"/>
    </xf>
    <xf numFmtId="44" fontId="13" fillId="2" borderId="8" xfId="3" applyFont="1" applyFill="1" applyBorder="1" applyAlignment="1">
      <alignment vertical="center"/>
    </xf>
    <xf numFmtId="3" fontId="12" fillId="2" borderId="8" xfId="1" applyNumberFormat="1" applyFont="1" applyFill="1" applyBorder="1"/>
    <xf numFmtId="0" fontId="13" fillId="3" borderId="8" xfId="1" applyFont="1" applyFill="1" applyBorder="1" applyAlignment="1">
      <alignment vertical="center"/>
    </xf>
    <xf numFmtId="3" fontId="12" fillId="3" borderId="8" xfId="1" applyNumberFormat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13" fillId="3" borderId="8" xfId="0" applyFont="1" applyFill="1" applyBorder="1"/>
    <xf numFmtId="3" fontId="13" fillId="3" borderId="8" xfId="0" applyNumberFormat="1" applyFont="1" applyFill="1" applyBorder="1"/>
    <xf numFmtId="44" fontId="13" fillId="8" borderId="8" xfId="3" applyFont="1" applyFill="1" applyBorder="1" applyAlignment="1">
      <alignment horizontal="left" vertical="center"/>
    </xf>
    <xf numFmtId="3" fontId="12" fillId="8" borderId="8" xfId="1" applyNumberFormat="1" applyFont="1" applyFill="1" applyBorder="1" applyAlignment="1">
      <alignment horizontal="center"/>
    </xf>
    <xf numFmtId="0" fontId="12" fillId="8" borderId="8" xfId="1" applyFont="1" applyFill="1" applyBorder="1" applyAlignment="1">
      <alignment horizontal="center"/>
    </xf>
    <xf numFmtId="44" fontId="13" fillId="5" borderId="8" xfId="3" applyFont="1" applyFill="1" applyBorder="1" applyAlignment="1">
      <alignment horizontal="left" vertical="center"/>
    </xf>
    <xf numFmtId="44" fontId="13" fillId="7" borderId="8" xfId="3" applyFont="1" applyFill="1" applyBorder="1" applyAlignment="1">
      <alignment horizontal="left" vertical="center"/>
    </xf>
    <xf numFmtId="44" fontId="13" fillId="4" borderId="8" xfId="3" applyFont="1" applyFill="1" applyBorder="1" applyAlignment="1">
      <alignment horizontal="left" vertical="center"/>
    </xf>
    <xf numFmtId="3" fontId="13" fillId="2" borderId="8" xfId="1" applyNumberFormat="1" applyFont="1" applyFill="1" applyBorder="1"/>
    <xf numFmtId="165" fontId="11" fillId="0" borderId="0" xfId="0" applyNumberFormat="1" applyFont="1"/>
    <xf numFmtId="0" fontId="13" fillId="9" borderId="8" xfId="1" applyFont="1" applyFill="1" applyBorder="1" applyAlignment="1">
      <alignment vertical="center"/>
    </xf>
    <xf numFmtId="0" fontId="12" fillId="9" borderId="8" xfId="1" applyFont="1" applyFill="1" applyBorder="1" applyAlignment="1">
      <alignment horizontal="center"/>
    </xf>
    <xf numFmtId="3" fontId="12" fillId="9" borderId="8" xfId="1" applyNumberFormat="1" applyFont="1" applyFill="1" applyBorder="1" applyAlignment="1">
      <alignment horizontal="center"/>
    </xf>
    <xf numFmtId="0" fontId="13" fillId="9" borderId="8" xfId="1" applyFont="1" applyFill="1" applyBorder="1"/>
    <xf numFmtId="3" fontId="13" fillId="9" borderId="8" xfId="1" applyNumberFormat="1" applyFont="1" applyFill="1" applyBorder="1"/>
    <xf numFmtId="0" fontId="13" fillId="2" borderId="0" xfId="1" applyFont="1" applyFill="1"/>
    <xf numFmtId="0" fontId="13" fillId="6" borderId="0" xfId="1" quotePrefix="1" applyFont="1" applyFill="1"/>
    <xf numFmtId="0" fontId="12" fillId="6" borderId="0" xfId="1" quotePrefix="1" applyFont="1" applyFill="1"/>
    <xf numFmtId="0" fontId="11" fillId="4" borderId="8" xfId="0" applyFont="1" applyFill="1" applyBorder="1"/>
    <xf numFmtId="3" fontId="13" fillId="4" borderId="8" xfId="1" applyNumberFormat="1" applyFont="1" applyFill="1" applyBorder="1"/>
    <xf numFmtId="0" fontId="11" fillId="10" borderId="8" xfId="0" applyFont="1" applyFill="1" applyBorder="1"/>
    <xf numFmtId="0" fontId="12" fillId="10" borderId="8" xfId="1" applyFont="1" applyFill="1" applyBorder="1" applyAlignment="1">
      <alignment horizontal="center"/>
    </xf>
    <xf numFmtId="3" fontId="12" fillId="10" borderId="8" xfId="1" applyNumberFormat="1" applyFont="1" applyFill="1" applyBorder="1" applyAlignment="1">
      <alignment horizontal="center"/>
    </xf>
    <xf numFmtId="0" fontId="13" fillId="10" borderId="8" xfId="1" applyFont="1" applyFill="1" applyBorder="1"/>
    <xf numFmtId="3" fontId="13" fillId="10" borderId="8" xfId="1" applyNumberFormat="1" applyFont="1" applyFill="1" applyBorder="1"/>
    <xf numFmtId="0" fontId="13" fillId="2" borderId="13" xfId="1" applyFont="1" applyFill="1" applyBorder="1" applyAlignment="1">
      <alignment vertical="center"/>
    </xf>
    <xf numFmtId="0" fontId="12" fillId="2" borderId="13" xfId="1" applyFont="1" applyFill="1" applyBorder="1"/>
    <xf numFmtId="3" fontId="12" fillId="2" borderId="13" xfId="1" applyNumberFormat="1" applyFont="1" applyFill="1" applyBorder="1" applyAlignment="1">
      <alignment horizontal="center"/>
    </xf>
    <xf numFmtId="0" fontId="13" fillId="13" borderId="13" xfId="1" applyFont="1" applyFill="1" applyBorder="1" applyAlignment="1">
      <alignment vertical="center"/>
    </xf>
    <xf numFmtId="0" fontId="12" fillId="13" borderId="13" xfId="1" applyFont="1" applyFill="1" applyBorder="1"/>
    <xf numFmtId="3" fontId="12" fillId="13" borderId="13" xfId="1" applyNumberFormat="1" applyFont="1" applyFill="1" applyBorder="1" applyAlignment="1">
      <alignment horizontal="center"/>
    </xf>
    <xf numFmtId="0" fontId="13" fillId="13" borderId="8" xfId="0" applyFont="1" applyFill="1" applyBorder="1"/>
    <xf numFmtId="0" fontId="16" fillId="0" borderId="8" xfId="0" applyFont="1" applyBorder="1" applyAlignment="1">
      <alignment horizontal="left" vertical="center"/>
    </xf>
    <xf numFmtId="0" fontId="13" fillId="8" borderId="8" xfId="1" applyFont="1" applyFill="1" applyBorder="1" applyAlignment="1">
      <alignment vertical="center"/>
    </xf>
    <xf numFmtId="0" fontId="13" fillId="8" borderId="8" xfId="1" applyFont="1" applyFill="1" applyBorder="1"/>
    <xf numFmtId="0" fontId="13" fillId="11" borderId="8" xfId="1" applyFont="1" applyFill="1" applyBorder="1" applyAlignment="1">
      <alignment vertical="center"/>
    </xf>
    <xf numFmtId="0" fontId="13" fillId="11" borderId="8" xfId="1" applyFont="1" applyFill="1" applyBorder="1"/>
    <xf numFmtId="0" fontId="12" fillId="11" borderId="8" xfId="1" applyFont="1" applyFill="1" applyBorder="1" applyAlignment="1">
      <alignment horizontal="center"/>
    </xf>
    <xf numFmtId="3" fontId="12" fillId="11" borderId="8" xfId="1" applyNumberFormat="1" applyFont="1" applyFill="1" applyBorder="1" applyAlignment="1">
      <alignment horizontal="center"/>
    </xf>
    <xf numFmtId="0" fontId="13" fillId="11" borderId="8" xfId="0" applyFont="1" applyFill="1" applyBorder="1"/>
    <xf numFmtId="0" fontId="12" fillId="4" borderId="8" xfId="1" applyFont="1" applyFill="1" applyBorder="1" applyAlignment="1">
      <alignment vertical="center"/>
    </xf>
    <xf numFmtId="0" fontId="13" fillId="6" borderId="8" xfId="2" applyFont="1" applyFill="1" applyBorder="1" applyAlignment="1">
      <alignment horizontal="left"/>
    </xf>
    <xf numFmtId="0" fontId="13" fillId="6" borderId="8" xfId="2" quotePrefix="1" applyFont="1" applyFill="1" applyBorder="1" applyAlignment="1">
      <alignment horizontal="left"/>
    </xf>
    <xf numFmtId="0" fontId="12" fillId="6" borderId="8" xfId="2" applyFont="1" applyFill="1" applyBorder="1" applyAlignment="1">
      <alignment horizontal="center"/>
    </xf>
    <xf numFmtId="0" fontId="12" fillId="6" borderId="8" xfId="2" quotePrefix="1" applyFont="1" applyFill="1" applyBorder="1" applyAlignment="1">
      <alignment horizontal="center"/>
    </xf>
    <xf numFmtId="0" fontId="13" fillId="12" borderId="8" xfId="1" applyFont="1" applyFill="1" applyBorder="1"/>
    <xf numFmtId="0" fontId="12" fillId="12" borderId="8" xfId="1" applyFont="1" applyFill="1" applyBorder="1" applyAlignment="1">
      <alignment horizontal="center"/>
    </xf>
    <xf numFmtId="3" fontId="12" fillId="12" borderId="8" xfId="1" applyNumberFormat="1" applyFont="1" applyFill="1" applyBorder="1" applyAlignment="1">
      <alignment horizontal="center"/>
    </xf>
    <xf numFmtId="0" fontId="13" fillId="12" borderId="8" xfId="0" applyFont="1" applyFill="1" applyBorder="1"/>
    <xf numFmtId="3" fontId="13" fillId="12" borderId="8" xfId="0" applyNumberFormat="1" applyFont="1" applyFill="1" applyBorder="1"/>
    <xf numFmtId="0" fontId="13" fillId="4" borderId="8" xfId="1" applyFont="1" applyFill="1" applyBorder="1" applyAlignment="1">
      <alignment horizontal="center"/>
    </xf>
    <xf numFmtId="0" fontId="13" fillId="10" borderId="8" xfId="1" applyFont="1" applyFill="1" applyBorder="1" applyAlignment="1">
      <alignment horizontal="center"/>
    </xf>
    <xf numFmtId="0" fontId="13" fillId="10" borderId="8" xfId="0" applyFont="1" applyFill="1" applyBorder="1"/>
    <xf numFmtId="3" fontId="13" fillId="10" borderId="8" xfId="0" applyNumberFormat="1" applyFont="1" applyFill="1" applyBorder="1"/>
    <xf numFmtId="0" fontId="13" fillId="5" borderId="8" xfId="1" applyFont="1" applyFill="1" applyBorder="1" applyAlignment="1">
      <alignment horizontal="center"/>
    </xf>
    <xf numFmtId="0" fontId="13" fillId="13" borderId="8" xfId="1" applyFont="1" applyFill="1" applyBorder="1" applyAlignment="1">
      <alignment horizontal="center"/>
    </xf>
    <xf numFmtId="0" fontId="13" fillId="2" borderId="8" xfId="1" applyFont="1" applyFill="1" applyBorder="1" applyAlignment="1">
      <alignment horizontal="center"/>
    </xf>
    <xf numFmtId="0" fontId="12" fillId="4" borderId="14" xfId="1" applyFont="1" applyFill="1" applyBorder="1"/>
    <xf numFmtId="0" fontId="12" fillId="9" borderId="8" xfId="1" applyFont="1" applyFill="1" applyBorder="1"/>
    <xf numFmtId="0" fontId="13" fillId="9" borderId="8" xfId="0" applyFont="1" applyFill="1" applyBorder="1"/>
    <xf numFmtId="0" fontId="15" fillId="3" borderId="9" xfId="2" applyNumberFormat="1" applyFont="1" applyFill="1" applyBorder="1" applyAlignment="1" applyProtection="1">
      <alignment vertical="top"/>
    </xf>
    <xf numFmtId="0" fontId="15" fillId="3" borderId="10" xfId="2" applyNumberFormat="1" applyFont="1" applyFill="1" applyBorder="1" applyAlignment="1" applyProtection="1">
      <alignment vertical="top"/>
    </xf>
    <xf numFmtId="0" fontId="13" fillId="2" borderId="0" xfId="2" quotePrefix="1" applyFont="1" applyFill="1" applyBorder="1" applyAlignment="1">
      <alignment horizontal="left"/>
    </xf>
    <xf numFmtId="0" fontId="12" fillId="2" borderId="0" xfId="2" quotePrefix="1" applyFont="1" applyFill="1" applyBorder="1" applyAlignment="1">
      <alignment horizontal="left"/>
    </xf>
    <xf numFmtId="0" fontId="12" fillId="2" borderId="0" xfId="2" quotePrefix="1" applyFont="1" applyFill="1" applyBorder="1" applyAlignment="1">
      <alignment horizontal="center"/>
    </xf>
    <xf numFmtId="0" fontId="12" fillId="4" borderId="8" xfId="1" applyFont="1" applyFill="1" applyBorder="1" applyAlignment="1">
      <alignment horizontal="left"/>
    </xf>
    <xf numFmtId="1" fontId="12" fillId="4" borderId="8" xfId="1" applyNumberFormat="1" applyFont="1" applyFill="1" applyBorder="1" applyAlignment="1">
      <alignment horizontal="center"/>
    </xf>
    <xf numFmtId="0" fontId="12" fillId="2" borderId="8" xfId="1" applyFont="1" applyFill="1" applyBorder="1" applyAlignment="1">
      <alignment horizontal="left"/>
    </xf>
    <xf numFmtId="1" fontId="12" fillId="2" borderId="8" xfId="1" applyNumberFormat="1" applyFont="1" applyFill="1" applyBorder="1" applyAlignment="1">
      <alignment horizontal="center"/>
    </xf>
    <xf numFmtId="0" fontId="13" fillId="2" borderId="8" xfId="1" applyFont="1" applyFill="1" applyBorder="1" applyAlignment="1">
      <alignment horizontal="left"/>
    </xf>
    <xf numFmtId="0" fontId="12" fillId="13" borderId="8" xfId="1" applyFont="1" applyFill="1" applyBorder="1" applyAlignment="1">
      <alignment horizontal="left"/>
    </xf>
    <xf numFmtId="1" fontId="12" fillId="13" borderId="8" xfId="1" applyNumberFormat="1" applyFont="1" applyFill="1" applyBorder="1" applyAlignment="1">
      <alignment horizontal="center"/>
    </xf>
    <xf numFmtId="0" fontId="12" fillId="13" borderId="8" xfId="1" applyFont="1" applyFill="1" applyBorder="1"/>
    <xf numFmtId="1" fontId="12" fillId="14" borderId="8" xfId="1" applyNumberFormat="1" applyFont="1" applyFill="1" applyBorder="1" applyAlignment="1">
      <alignment horizontal="center"/>
    </xf>
    <xf numFmtId="0" fontId="12" fillId="9" borderId="13" xfId="1" applyFont="1" applyFill="1" applyBorder="1" applyAlignment="1">
      <alignment horizontal="center"/>
    </xf>
    <xf numFmtId="0" fontId="12" fillId="4" borderId="13" xfId="1" applyFont="1" applyFill="1" applyBorder="1" applyAlignment="1">
      <alignment horizontal="center"/>
    </xf>
    <xf numFmtId="0" fontId="12" fillId="3" borderId="7" xfId="1" applyFont="1" applyFill="1" applyBorder="1"/>
    <xf numFmtId="0" fontId="12" fillId="3" borderId="6" xfId="1" applyFont="1" applyFill="1" applyBorder="1"/>
    <xf numFmtId="3" fontId="12" fillId="3" borderId="6" xfId="1" applyNumberFormat="1" applyFont="1" applyFill="1" applyBorder="1" applyAlignment="1">
      <alignment horizontal="center"/>
    </xf>
    <xf numFmtId="3" fontId="11" fillId="0" borderId="0" xfId="0" applyNumberFormat="1" applyFont="1"/>
    <xf numFmtId="0" fontId="11" fillId="4" borderId="0" xfId="0" applyFont="1" applyFill="1"/>
    <xf numFmtId="0" fontId="12" fillId="4" borderId="1" xfId="1" applyFont="1" applyFill="1" applyBorder="1" applyAlignment="1">
      <alignment horizontal="center"/>
    </xf>
    <xf numFmtId="166" fontId="12" fillId="4" borderId="3" xfId="1" applyNumberFormat="1" applyFont="1" applyFill="1" applyBorder="1" applyAlignment="1">
      <alignment horizontal="center"/>
    </xf>
    <xf numFmtId="3" fontId="12" fillId="4" borderId="6" xfId="2" applyNumberFormat="1" applyFont="1" applyFill="1" applyBorder="1" applyAlignment="1" applyProtection="1">
      <alignment horizontal="center" vertical="top"/>
    </xf>
    <xf numFmtId="3" fontId="12" fillId="4" borderId="6" xfId="1" applyNumberFormat="1" applyFont="1" applyFill="1" applyBorder="1" applyAlignment="1">
      <alignment horizontal="center"/>
    </xf>
    <xf numFmtId="3" fontId="11" fillId="4" borderId="0" xfId="0" applyNumberFormat="1" applyFont="1" applyFill="1"/>
    <xf numFmtId="0" fontId="14" fillId="15" borderId="8" xfId="0" applyFont="1" applyFill="1" applyBorder="1"/>
    <xf numFmtId="0" fontId="13" fillId="15" borderId="8" xfId="1" applyFont="1" applyFill="1" applyBorder="1"/>
    <xf numFmtId="0" fontId="12" fillId="15" borderId="8" xfId="1" applyFont="1" applyFill="1" applyBorder="1" applyAlignment="1">
      <alignment horizontal="center"/>
    </xf>
    <xf numFmtId="3" fontId="12" fillId="15" borderId="8" xfId="1" applyNumberFormat="1" applyFont="1" applyFill="1" applyBorder="1" applyAlignment="1">
      <alignment horizontal="center"/>
    </xf>
    <xf numFmtId="0" fontId="17" fillId="15" borderId="0" xfId="0" applyFont="1" applyFill="1" applyAlignment="1">
      <alignment horizontal="left" vertical="center"/>
    </xf>
    <xf numFmtId="44" fontId="13" fillId="15" borderId="8" xfId="3" applyFont="1" applyFill="1" applyBorder="1" applyAlignment="1">
      <alignment horizontal="left" vertical="center"/>
    </xf>
    <xf numFmtId="0" fontId="11" fillId="15" borderId="8" xfId="0" applyFont="1" applyFill="1" applyBorder="1"/>
    <xf numFmtId="1" fontId="12" fillId="15" borderId="8" xfId="1" applyNumberFormat="1" applyFont="1" applyFill="1" applyBorder="1" applyAlignment="1">
      <alignment horizontal="center"/>
    </xf>
    <xf numFmtId="0" fontId="11" fillId="16" borderId="0" xfId="0" applyFont="1" applyFill="1"/>
    <xf numFmtId="0" fontId="12" fillId="16" borderId="1" xfId="1" applyFont="1" applyFill="1" applyBorder="1" applyAlignment="1">
      <alignment horizontal="center"/>
    </xf>
    <xf numFmtId="0" fontId="12" fillId="16" borderId="3" xfId="1" applyFont="1" applyFill="1" applyBorder="1" applyAlignment="1">
      <alignment horizontal="center"/>
    </xf>
    <xf numFmtId="3" fontId="12" fillId="16" borderId="6" xfId="2" applyNumberFormat="1" applyFont="1" applyFill="1" applyBorder="1" applyAlignment="1" applyProtection="1">
      <alignment horizontal="center" vertical="top"/>
    </xf>
    <xf numFmtId="0" fontId="2" fillId="16" borderId="0" xfId="0" applyFont="1" applyFill="1"/>
    <xf numFmtId="3" fontId="13" fillId="16" borderId="8" xfId="0" applyNumberFormat="1" applyFont="1" applyFill="1" applyBorder="1"/>
    <xf numFmtId="0" fontId="13" fillId="16" borderId="8" xfId="0" applyFont="1" applyFill="1" applyBorder="1"/>
    <xf numFmtId="3" fontId="13" fillId="16" borderId="8" xfId="1" applyNumberFormat="1" applyFont="1" applyFill="1" applyBorder="1"/>
    <xf numFmtId="0" fontId="13" fillId="16" borderId="8" xfId="1" applyFont="1" applyFill="1" applyBorder="1"/>
    <xf numFmtId="3" fontId="12" fillId="16" borderId="8" xfId="1" applyNumberFormat="1" applyFont="1" applyFill="1" applyBorder="1"/>
    <xf numFmtId="3" fontId="11" fillId="16" borderId="0" xfId="0" applyNumberFormat="1" applyFont="1" applyFill="1"/>
    <xf numFmtId="3" fontId="18" fillId="0" borderId="8" xfId="0" applyNumberFormat="1" applyFont="1" applyBorder="1"/>
    <xf numFmtId="0" fontId="18" fillId="0" borderId="8" xfId="0" applyFont="1" applyBorder="1"/>
    <xf numFmtId="0" fontId="18" fillId="4" borderId="8" xfId="0" applyFont="1" applyFill="1" applyBorder="1"/>
    <xf numFmtId="0" fontId="4" fillId="0" borderId="0" xfId="0" applyFont="1" applyAlignment="1">
      <alignment horizontal="center"/>
    </xf>
    <xf numFmtId="0" fontId="12" fillId="2" borderId="0" xfId="1" applyFont="1" applyFill="1" applyAlignment="1">
      <alignment horizontal="center" vertical="center" wrapText="1"/>
    </xf>
  </cellXfs>
  <cellStyles count="5">
    <cellStyle name="Milliers" xfId="4" builtinId="3"/>
    <cellStyle name="Monétaire 2" xfId="3" xr:uid="{00000000-0005-0000-0000-000001000000}"/>
    <cellStyle name="Normal" xfId="0" builtinId="0"/>
    <cellStyle name="Normal 2" xfId="1" xr:uid="{00000000-0005-0000-0000-000003000000}"/>
    <cellStyle name="Normal_Feuil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233"/>
  <sheetViews>
    <sheetView tabSelected="1" workbookViewId="0">
      <selection activeCell="G22" sqref="G22"/>
    </sheetView>
  </sheetViews>
  <sheetFormatPr baseColWidth="10" defaultColWidth="30" defaultRowHeight="15.75" x14ac:dyDescent="0.25"/>
  <cols>
    <col min="1" max="1" width="74" style="24" customWidth="1"/>
    <col min="2" max="2" width="10.28515625" style="24" customWidth="1"/>
    <col min="3" max="3" width="12.5703125" style="24" customWidth="1"/>
    <col min="4" max="4" width="10.7109375" style="24" customWidth="1"/>
    <col min="5" max="5" width="13.140625" style="24" customWidth="1"/>
    <col min="6" max="6" width="10.5703125" style="24" customWidth="1"/>
    <col min="7" max="7" width="12.28515625" style="24" customWidth="1"/>
    <col min="8" max="8" width="11.28515625" style="24" customWidth="1"/>
    <col min="9" max="9" width="10.85546875" style="24" customWidth="1"/>
    <col min="10" max="10" width="12.5703125" style="24" bestFit="1" customWidth="1"/>
    <col min="11" max="11" width="12.5703125" style="202" customWidth="1"/>
    <col min="12" max="12" width="12.28515625" style="188" customWidth="1"/>
    <col min="13" max="23" width="11.7109375" style="24" customWidth="1"/>
    <col min="24" max="24" width="13.140625" style="24" customWidth="1"/>
    <col min="25" max="25" width="16.140625" style="24" customWidth="1"/>
    <col min="26" max="16384" width="30" style="24"/>
  </cols>
  <sheetData>
    <row r="1" spans="1:24" x14ac:dyDescent="0.25">
      <c r="A1" s="22"/>
      <c r="B1" s="22"/>
      <c r="C1" s="23"/>
      <c r="D1" s="23"/>
      <c r="E1" s="23"/>
      <c r="F1" s="22"/>
      <c r="G1" s="22"/>
    </row>
    <row r="2" spans="1:24" x14ac:dyDescent="0.25">
      <c r="A2" s="217" t="s">
        <v>231</v>
      </c>
      <c r="B2" s="217"/>
      <c r="C2" s="217"/>
      <c r="D2" s="217"/>
      <c r="E2" s="217"/>
      <c r="F2" s="217"/>
      <c r="G2" s="217"/>
    </row>
    <row r="3" spans="1:24" x14ac:dyDescent="0.25">
      <c r="A3" s="23"/>
      <c r="B3" s="22"/>
      <c r="C3" s="25"/>
      <c r="D3" s="23"/>
      <c r="E3" s="23"/>
      <c r="F3" s="22"/>
      <c r="G3" s="22"/>
    </row>
    <row r="4" spans="1:24" ht="16.5" thickBot="1" x14ac:dyDescent="0.3">
      <c r="A4" s="22"/>
      <c r="B4" s="22"/>
      <c r="C4" s="23"/>
      <c r="D4" s="23"/>
      <c r="E4" s="23"/>
      <c r="F4" s="22"/>
      <c r="G4" s="22"/>
    </row>
    <row r="5" spans="1:24" x14ac:dyDescent="0.25">
      <c r="A5" s="26"/>
      <c r="B5" s="26"/>
      <c r="C5" s="27"/>
      <c r="D5" s="28"/>
      <c r="E5" s="29"/>
      <c r="F5" s="29"/>
      <c r="G5" s="29"/>
      <c r="H5" s="29"/>
      <c r="I5" s="29"/>
      <c r="J5" s="29"/>
      <c r="K5" s="203"/>
      <c r="L5" s="18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16.5" thickBot="1" x14ac:dyDescent="0.3">
      <c r="A6" s="30" t="s">
        <v>0</v>
      </c>
      <c r="B6" s="31" t="s">
        <v>1</v>
      </c>
      <c r="C6" s="32" t="s">
        <v>2</v>
      </c>
      <c r="D6" s="31" t="s">
        <v>3</v>
      </c>
      <c r="E6" s="31" t="s">
        <v>4</v>
      </c>
      <c r="F6" s="31" t="s">
        <v>5</v>
      </c>
      <c r="G6" s="31" t="s">
        <v>6</v>
      </c>
      <c r="H6" s="31" t="s">
        <v>196</v>
      </c>
      <c r="I6" s="31" t="s">
        <v>214</v>
      </c>
      <c r="J6" s="31" t="s">
        <v>222</v>
      </c>
      <c r="K6" s="204" t="s">
        <v>237</v>
      </c>
      <c r="L6" s="190">
        <v>45687</v>
      </c>
      <c r="M6" s="33">
        <v>45716</v>
      </c>
      <c r="N6" s="33">
        <v>45717</v>
      </c>
      <c r="O6" s="33">
        <v>45748</v>
      </c>
      <c r="P6" s="33">
        <v>45778</v>
      </c>
      <c r="Q6" s="33">
        <v>45809</v>
      </c>
      <c r="R6" s="33">
        <v>45839</v>
      </c>
      <c r="S6" s="33">
        <v>45871</v>
      </c>
      <c r="T6" s="33">
        <v>45903</v>
      </c>
      <c r="U6" s="33">
        <v>45934</v>
      </c>
      <c r="V6" s="33">
        <v>45966</v>
      </c>
      <c r="W6" s="33">
        <v>45997</v>
      </c>
      <c r="X6" s="33" t="s">
        <v>234</v>
      </c>
    </row>
    <row r="7" spans="1:24" ht="16.5" thickBot="1" x14ac:dyDescent="0.3">
      <c r="A7" s="34" t="s">
        <v>7</v>
      </c>
      <c r="B7" s="34" t="s">
        <v>7</v>
      </c>
      <c r="C7" s="34" t="s">
        <v>7</v>
      </c>
      <c r="D7" s="34" t="s">
        <v>7</v>
      </c>
      <c r="E7" s="35" t="s">
        <v>7</v>
      </c>
      <c r="F7" s="22"/>
      <c r="G7" s="22"/>
    </row>
    <row r="8" spans="1:24" ht="16.5" thickBot="1" x14ac:dyDescent="0.3">
      <c r="A8" s="36" t="s">
        <v>8</v>
      </c>
      <c r="B8" s="37"/>
      <c r="C8" s="38"/>
      <c r="D8" s="37"/>
      <c r="E8" s="39">
        <f t="shared" ref="E8:X8" si="0">SUM(E10:E34)</f>
        <v>40972.700332079999</v>
      </c>
      <c r="F8" s="39">
        <f t="shared" si="0"/>
        <v>4010</v>
      </c>
      <c r="G8" s="39">
        <f t="shared" si="0"/>
        <v>4010</v>
      </c>
      <c r="H8" s="39">
        <f t="shared" si="0"/>
        <v>2349</v>
      </c>
      <c r="I8" s="39">
        <f t="shared" si="0"/>
        <v>2419</v>
      </c>
      <c r="J8" s="39">
        <f t="shared" si="0"/>
        <v>2119.9821149999998</v>
      </c>
      <c r="K8" s="205">
        <f t="shared" si="0"/>
        <v>2295</v>
      </c>
      <c r="L8" s="191">
        <f t="shared" si="0"/>
        <v>494</v>
      </c>
      <c r="M8" s="39">
        <f t="shared" si="0"/>
        <v>413</v>
      </c>
      <c r="N8" s="39">
        <f t="shared" si="0"/>
        <v>215</v>
      </c>
      <c r="O8" s="39">
        <f t="shared" ref="O8:W8" si="1">SUM(O10:O34)</f>
        <v>39</v>
      </c>
      <c r="P8" s="39">
        <f t="shared" si="1"/>
        <v>286</v>
      </c>
      <c r="Q8" s="39">
        <f t="shared" si="1"/>
        <v>70</v>
      </c>
      <c r="R8" s="39">
        <f t="shared" si="1"/>
        <v>367</v>
      </c>
      <c r="S8" s="39">
        <f t="shared" si="1"/>
        <v>636</v>
      </c>
      <c r="T8" s="39">
        <f t="shared" si="1"/>
        <v>444</v>
      </c>
      <c r="U8" s="39">
        <f t="shared" si="1"/>
        <v>93</v>
      </c>
      <c r="V8" s="39">
        <f t="shared" si="1"/>
        <v>74</v>
      </c>
      <c r="W8" s="39">
        <f t="shared" si="1"/>
        <v>965</v>
      </c>
      <c r="X8" s="39">
        <f t="shared" si="0"/>
        <v>4096</v>
      </c>
    </row>
    <row r="9" spans="1:24" x14ac:dyDescent="0.25">
      <c r="A9" s="40"/>
      <c r="B9" s="40"/>
      <c r="C9" s="40"/>
      <c r="D9" s="40"/>
      <c r="E9" s="40"/>
      <c r="F9" s="22"/>
      <c r="G9" s="22"/>
      <c r="K9" s="206"/>
    </row>
    <row r="10" spans="1:24" x14ac:dyDescent="0.25">
      <c r="A10" s="41" t="s">
        <v>9</v>
      </c>
      <c r="B10" s="42"/>
      <c r="C10" s="43" t="s">
        <v>10</v>
      </c>
      <c r="D10" s="43" t="s">
        <v>16</v>
      </c>
      <c r="E10" s="44">
        <v>53</v>
      </c>
      <c r="F10" s="45">
        <v>0</v>
      </c>
      <c r="G10" s="45">
        <v>0</v>
      </c>
      <c r="H10" s="45">
        <v>51</v>
      </c>
      <c r="I10" s="45">
        <v>51</v>
      </c>
      <c r="J10" s="46">
        <v>0</v>
      </c>
      <c r="K10" s="207">
        <v>0</v>
      </c>
      <c r="L10" s="126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8">
        <f>SUM(L10:W10)</f>
        <v>0</v>
      </c>
    </row>
    <row r="11" spans="1:24" ht="18.75" x14ac:dyDescent="0.3">
      <c r="A11" s="49" t="s">
        <v>235</v>
      </c>
      <c r="B11" s="50"/>
      <c r="C11" s="51" t="s">
        <v>10</v>
      </c>
      <c r="D11" s="51" t="s">
        <v>11</v>
      </c>
      <c r="E11" s="52">
        <v>977</v>
      </c>
      <c r="F11" s="53">
        <v>0</v>
      </c>
      <c r="G11" s="53">
        <v>0</v>
      </c>
      <c r="H11" s="53">
        <v>0</v>
      </c>
      <c r="I11" s="53">
        <v>0</v>
      </c>
      <c r="J11" s="54">
        <v>500</v>
      </c>
      <c r="K11" s="208">
        <v>500</v>
      </c>
      <c r="L11" s="126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213">
        <f>SUM(L11:W11)</f>
        <v>0</v>
      </c>
    </row>
    <row r="12" spans="1:24" ht="18.75" x14ac:dyDescent="0.3">
      <c r="A12" s="41" t="s">
        <v>12</v>
      </c>
      <c r="B12" s="42"/>
      <c r="C12" s="43" t="s">
        <v>10</v>
      </c>
      <c r="D12" s="43" t="s">
        <v>11</v>
      </c>
      <c r="E12" s="44">
        <v>38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208"/>
      <c r="L12" s="126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213">
        <f t="shared" ref="X12:X34" si="2">SUM(L12:W12)</f>
        <v>0</v>
      </c>
    </row>
    <row r="13" spans="1:24" ht="18.75" x14ac:dyDescent="0.3">
      <c r="A13" s="41" t="s">
        <v>13</v>
      </c>
      <c r="B13" s="42"/>
      <c r="C13" s="43" t="s">
        <v>14</v>
      </c>
      <c r="D13" s="43" t="s">
        <v>11</v>
      </c>
      <c r="E13" s="44">
        <v>202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208"/>
      <c r="L13" s="126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213">
        <f t="shared" si="2"/>
        <v>0</v>
      </c>
    </row>
    <row r="14" spans="1:24" ht="18.75" x14ac:dyDescent="0.3">
      <c r="A14" s="41" t="s">
        <v>15</v>
      </c>
      <c r="B14" s="42"/>
      <c r="C14" s="55" t="s">
        <v>14</v>
      </c>
      <c r="D14" s="55" t="s">
        <v>11</v>
      </c>
      <c r="E14" s="56">
        <v>82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207"/>
      <c r="L14" s="126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213">
        <f t="shared" si="2"/>
        <v>0</v>
      </c>
    </row>
    <row r="15" spans="1:24" x14ac:dyDescent="0.25">
      <c r="A15" s="41" t="s">
        <v>17</v>
      </c>
      <c r="B15" s="42"/>
      <c r="C15" s="43" t="s">
        <v>10</v>
      </c>
      <c r="D15" s="43" t="s">
        <v>16</v>
      </c>
      <c r="E15" s="44">
        <v>391</v>
      </c>
      <c r="F15" s="57">
        <v>117</v>
      </c>
      <c r="G15" s="57">
        <v>117</v>
      </c>
      <c r="H15" s="57">
        <v>98</v>
      </c>
      <c r="I15" s="57">
        <v>98</v>
      </c>
      <c r="J15" s="58">
        <v>0</v>
      </c>
      <c r="K15" s="207"/>
      <c r="L15" s="126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8">
        <f t="shared" si="2"/>
        <v>0</v>
      </c>
    </row>
    <row r="16" spans="1:24" x14ac:dyDescent="0.25">
      <c r="A16" s="59" t="s">
        <v>18</v>
      </c>
      <c r="B16" s="60"/>
      <c r="C16" s="61" t="s">
        <v>10</v>
      </c>
      <c r="D16" s="61" t="s">
        <v>16</v>
      </c>
      <c r="E16" s="62">
        <v>1066</v>
      </c>
      <c r="F16" s="57">
        <v>250</v>
      </c>
      <c r="G16" s="57">
        <v>250</v>
      </c>
      <c r="H16" s="57">
        <v>200</v>
      </c>
      <c r="I16" s="57">
        <v>200</v>
      </c>
      <c r="J16" s="58">
        <v>106</v>
      </c>
      <c r="K16" s="207">
        <v>106</v>
      </c>
      <c r="L16" s="126"/>
      <c r="M16" s="47"/>
      <c r="N16" s="47"/>
      <c r="O16" s="47"/>
      <c r="P16" s="47"/>
      <c r="Q16" s="47"/>
      <c r="R16" s="47"/>
      <c r="S16" s="47">
        <v>146</v>
      </c>
      <c r="T16" s="47"/>
      <c r="U16" s="47"/>
      <c r="V16" s="47"/>
      <c r="W16" s="47"/>
      <c r="X16" s="48">
        <f t="shared" si="2"/>
        <v>146</v>
      </c>
    </row>
    <row r="17" spans="1:24" x14ac:dyDescent="0.25">
      <c r="A17" s="63" t="s">
        <v>223</v>
      </c>
      <c r="B17" s="64"/>
      <c r="C17" s="51" t="s">
        <v>10</v>
      </c>
      <c r="D17" s="51" t="s">
        <v>16</v>
      </c>
      <c r="E17" s="52">
        <f>6.3*177.721</f>
        <v>1119.6423</v>
      </c>
      <c r="F17" s="65">
        <v>0</v>
      </c>
      <c r="G17" s="65">
        <v>0</v>
      </c>
      <c r="H17" s="65">
        <v>0</v>
      </c>
      <c r="I17" s="65">
        <v>0</v>
      </c>
      <c r="J17" s="66">
        <f>E17*5%</f>
        <v>55.982115</v>
      </c>
      <c r="K17" s="208">
        <v>56</v>
      </c>
      <c r="L17" s="126"/>
      <c r="M17" s="47"/>
      <c r="N17" s="47"/>
      <c r="O17" s="47"/>
      <c r="P17" s="47"/>
      <c r="Q17" s="47"/>
      <c r="R17" s="47"/>
      <c r="S17" s="47">
        <v>201</v>
      </c>
      <c r="T17" s="47"/>
      <c r="U17" s="47"/>
      <c r="V17" s="47"/>
      <c r="W17" s="47"/>
      <c r="X17" s="48">
        <f t="shared" si="2"/>
        <v>201</v>
      </c>
    </row>
    <row r="18" spans="1:24" ht="18.75" x14ac:dyDescent="0.3">
      <c r="A18" s="59" t="s">
        <v>19</v>
      </c>
      <c r="B18" s="60"/>
      <c r="C18" s="61" t="s">
        <v>20</v>
      </c>
      <c r="D18" s="61" t="s">
        <v>11</v>
      </c>
      <c r="E18" s="62">
        <f>2406480*177.721/1000000</f>
        <v>427.68203208</v>
      </c>
      <c r="F18" s="57">
        <v>100</v>
      </c>
      <c r="G18" s="57">
        <v>100</v>
      </c>
      <c r="H18" s="57">
        <v>100</v>
      </c>
      <c r="I18" s="57">
        <v>100</v>
      </c>
      <c r="J18" s="57">
        <v>50</v>
      </c>
      <c r="K18" s="207">
        <v>50</v>
      </c>
      <c r="L18" s="126">
        <v>94</v>
      </c>
      <c r="M18" s="47"/>
      <c r="N18" s="47"/>
      <c r="O18" s="47"/>
      <c r="P18" s="47"/>
      <c r="Q18" s="47">
        <v>42</v>
      </c>
      <c r="R18" s="47"/>
      <c r="S18" s="47"/>
      <c r="T18" s="47"/>
      <c r="U18" s="47"/>
      <c r="V18" s="47"/>
      <c r="W18" s="47"/>
      <c r="X18" s="213">
        <f t="shared" si="2"/>
        <v>136</v>
      </c>
    </row>
    <row r="19" spans="1:24" x14ac:dyDescent="0.25">
      <c r="A19" s="63" t="s">
        <v>219</v>
      </c>
      <c r="B19" s="50"/>
      <c r="C19" s="51" t="s">
        <v>22</v>
      </c>
      <c r="D19" s="51" t="s">
        <v>197</v>
      </c>
      <c r="E19" s="52">
        <f>15*177.721</f>
        <v>2665.8150000000001</v>
      </c>
      <c r="F19" s="65"/>
      <c r="G19" s="65"/>
      <c r="H19" s="65">
        <v>0</v>
      </c>
      <c r="I19" s="65">
        <v>70</v>
      </c>
      <c r="J19" s="66">
        <v>137</v>
      </c>
      <c r="K19" s="207">
        <v>137</v>
      </c>
      <c r="L19" s="126"/>
      <c r="M19" s="47">
        <v>39</v>
      </c>
      <c r="N19" s="47"/>
      <c r="O19" s="47"/>
      <c r="P19" s="47">
        <v>39</v>
      </c>
      <c r="Q19" s="47"/>
      <c r="R19" s="47"/>
      <c r="S19" s="47">
        <v>48</v>
      </c>
      <c r="T19" s="47">
        <v>29</v>
      </c>
      <c r="U19" s="47">
        <v>43</v>
      </c>
      <c r="V19" s="47">
        <v>41</v>
      </c>
      <c r="W19" s="47">
        <v>60</v>
      </c>
      <c r="X19" s="48">
        <f t="shared" si="2"/>
        <v>299</v>
      </c>
    </row>
    <row r="20" spans="1:24" x14ac:dyDescent="0.25">
      <c r="A20" s="60" t="s">
        <v>21</v>
      </c>
      <c r="B20" s="61"/>
      <c r="C20" s="61" t="s">
        <v>22</v>
      </c>
      <c r="D20" s="61" t="s">
        <v>16</v>
      </c>
      <c r="E20" s="62">
        <f>6*177.721</f>
        <v>1066.326</v>
      </c>
      <c r="F20" s="57">
        <v>101</v>
      </c>
      <c r="G20" s="57">
        <v>101</v>
      </c>
      <c r="H20" s="57">
        <v>0</v>
      </c>
      <c r="I20" s="57">
        <v>0</v>
      </c>
      <c r="J20" s="58">
        <v>0</v>
      </c>
      <c r="K20" s="207"/>
      <c r="L20" s="126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8">
        <f t="shared" si="2"/>
        <v>0</v>
      </c>
    </row>
    <row r="21" spans="1:24" x14ac:dyDescent="0.25">
      <c r="A21" s="41" t="s">
        <v>23</v>
      </c>
      <c r="B21" s="67"/>
      <c r="C21" s="43" t="s">
        <v>24</v>
      </c>
      <c r="D21" s="43" t="s">
        <v>16</v>
      </c>
      <c r="E21" s="44">
        <v>807</v>
      </c>
      <c r="F21" s="57">
        <v>0</v>
      </c>
      <c r="G21" s="57">
        <v>0</v>
      </c>
      <c r="H21" s="57">
        <v>0</v>
      </c>
      <c r="I21" s="57">
        <v>0</v>
      </c>
      <c r="J21" s="58">
        <v>0</v>
      </c>
      <c r="K21" s="207"/>
      <c r="L21" s="126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8">
        <f t="shared" si="2"/>
        <v>0</v>
      </c>
    </row>
    <row r="22" spans="1:24" x14ac:dyDescent="0.25">
      <c r="A22" s="41" t="s">
        <v>25</v>
      </c>
      <c r="B22" s="43"/>
      <c r="C22" s="43" t="s">
        <v>24</v>
      </c>
      <c r="D22" s="43" t="s">
        <v>16</v>
      </c>
      <c r="E22" s="44">
        <v>888</v>
      </c>
      <c r="F22" s="57">
        <v>78</v>
      </c>
      <c r="G22" s="57">
        <v>0</v>
      </c>
      <c r="H22" s="57">
        <v>0</v>
      </c>
      <c r="I22" s="57">
        <v>0</v>
      </c>
      <c r="J22" s="58">
        <v>0</v>
      </c>
      <c r="K22" s="207"/>
      <c r="L22" s="126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8">
        <f t="shared" si="2"/>
        <v>0</v>
      </c>
    </row>
    <row r="23" spans="1:24" x14ac:dyDescent="0.25">
      <c r="A23" s="59" t="s">
        <v>26</v>
      </c>
      <c r="B23" s="60"/>
      <c r="C23" s="61" t="s">
        <v>27</v>
      </c>
      <c r="D23" s="61" t="s">
        <v>16</v>
      </c>
      <c r="E23" s="62">
        <v>2786</v>
      </c>
      <c r="F23" s="57">
        <v>170</v>
      </c>
      <c r="G23" s="57">
        <v>170</v>
      </c>
      <c r="H23" s="57">
        <v>30</v>
      </c>
      <c r="I23" s="57">
        <v>30</v>
      </c>
      <c r="J23" s="58">
        <v>0</v>
      </c>
      <c r="K23" s="208"/>
      <c r="L23" s="126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8">
        <f t="shared" si="2"/>
        <v>0</v>
      </c>
    </row>
    <row r="24" spans="1:24" ht="18.75" x14ac:dyDescent="0.3">
      <c r="A24" s="68" t="s">
        <v>28</v>
      </c>
      <c r="B24" s="42" t="s">
        <v>29</v>
      </c>
      <c r="C24" s="43" t="s">
        <v>27</v>
      </c>
      <c r="D24" s="43" t="s">
        <v>11</v>
      </c>
      <c r="E24" s="44">
        <v>3380</v>
      </c>
      <c r="F24" s="57">
        <v>250</v>
      </c>
      <c r="G24" s="57">
        <v>250</v>
      </c>
      <c r="H24" s="57">
        <v>150</v>
      </c>
      <c r="I24" s="57">
        <v>150</v>
      </c>
      <c r="J24" s="57">
        <v>200</v>
      </c>
      <c r="K24" s="208">
        <v>200</v>
      </c>
      <c r="L24" s="126">
        <v>400</v>
      </c>
      <c r="M24" s="47">
        <v>22</v>
      </c>
      <c r="N24" s="47">
        <v>48</v>
      </c>
      <c r="O24" s="47">
        <v>39</v>
      </c>
      <c r="P24" s="47">
        <v>15</v>
      </c>
      <c r="Q24" s="47">
        <v>28</v>
      </c>
      <c r="R24" s="47">
        <v>192</v>
      </c>
      <c r="S24" s="47">
        <v>10</v>
      </c>
      <c r="T24" s="47">
        <v>65</v>
      </c>
      <c r="U24" s="47">
        <v>50</v>
      </c>
      <c r="V24" s="47">
        <v>29</v>
      </c>
      <c r="W24" s="126">
        <f>35+40</f>
        <v>75</v>
      </c>
      <c r="X24" s="213">
        <f t="shared" si="2"/>
        <v>973</v>
      </c>
    </row>
    <row r="25" spans="1:24" ht="18.75" x14ac:dyDescent="0.3">
      <c r="A25" s="194" t="s">
        <v>238</v>
      </c>
      <c r="B25" s="195"/>
      <c r="C25" s="196" t="s">
        <v>27</v>
      </c>
      <c r="D25" s="196" t="s">
        <v>11</v>
      </c>
      <c r="E25" s="197">
        <v>5161</v>
      </c>
      <c r="F25" s="47"/>
      <c r="G25" s="57"/>
      <c r="H25" s="57"/>
      <c r="I25" s="57"/>
      <c r="J25" s="57"/>
      <c r="K25" s="208">
        <v>100</v>
      </c>
      <c r="L25" s="126"/>
      <c r="M25" s="47"/>
      <c r="N25" s="47"/>
      <c r="O25" s="47"/>
      <c r="P25" s="47"/>
      <c r="Q25" s="47"/>
      <c r="R25" s="47"/>
      <c r="S25" s="47">
        <v>36</v>
      </c>
      <c r="T25" s="47"/>
      <c r="U25" s="47"/>
      <c r="V25" s="47">
        <v>4</v>
      </c>
      <c r="W25" s="47"/>
      <c r="X25" s="213">
        <f t="shared" si="2"/>
        <v>40</v>
      </c>
    </row>
    <row r="26" spans="1:24" x14ac:dyDescent="0.25">
      <c r="A26" s="194" t="s">
        <v>239</v>
      </c>
      <c r="B26" s="195"/>
      <c r="C26" s="196" t="s">
        <v>10</v>
      </c>
      <c r="D26" s="196" t="s">
        <v>16</v>
      </c>
      <c r="E26" s="197">
        <v>1777</v>
      </c>
      <c r="F26" s="47"/>
      <c r="G26" s="57"/>
      <c r="H26" s="57"/>
      <c r="I26" s="57"/>
      <c r="J26" s="57"/>
      <c r="K26" s="208">
        <v>100</v>
      </c>
      <c r="L26" s="126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8">
        <f t="shared" si="2"/>
        <v>0</v>
      </c>
    </row>
    <row r="27" spans="1:24" ht="18.75" x14ac:dyDescent="0.3">
      <c r="A27" s="198" t="s">
        <v>240</v>
      </c>
      <c r="B27" s="195"/>
      <c r="C27" s="196" t="s">
        <v>22</v>
      </c>
      <c r="D27" s="196" t="s">
        <v>11</v>
      </c>
      <c r="E27" s="197">
        <f>31*177.721</f>
        <v>5509.3510000000006</v>
      </c>
      <c r="F27" s="47"/>
      <c r="G27" s="57"/>
      <c r="H27" s="57"/>
      <c r="I27" s="57"/>
      <c r="J27" s="57"/>
      <c r="K27" s="208">
        <v>75</v>
      </c>
      <c r="L27" s="126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213">
        <f t="shared" si="2"/>
        <v>0</v>
      </c>
    </row>
    <row r="28" spans="1:24" ht="18.75" x14ac:dyDescent="0.3">
      <c r="A28" s="41" t="s">
        <v>30</v>
      </c>
      <c r="B28" s="42"/>
      <c r="C28" s="43" t="s">
        <v>31</v>
      </c>
      <c r="D28" s="43" t="s">
        <v>11</v>
      </c>
      <c r="E28" s="44">
        <v>710.88400000000001</v>
      </c>
      <c r="F28" s="57">
        <v>100</v>
      </c>
      <c r="G28" s="57">
        <v>100</v>
      </c>
      <c r="H28" s="57">
        <v>0</v>
      </c>
      <c r="I28" s="57">
        <v>0</v>
      </c>
      <c r="J28" s="57">
        <v>0</v>
      </c>
      <c r="K28" s="208">
        <v>0</v>
      </c>
      <c r="L28" s="126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213">
        <f t="shared" si="2"/>
        <v>0</v>
      </c>
    </row>
    <row r="29" spans="1:24" x14ac:dyDescent="0.25">
      <c r="A29" s="69" t="s">
        <v>32</v>
      </c>
      <c r="B29" s="70"/>
      <c r="C29" s="71" t="s">
        <v>22</v>
      </c>
      <c r="D29" s="71" t="s">
        <v>16</v>
      </c>
      <c r="E29" s="72">
        <v>446</v>
      </c>
      <c r="F29" s="73">
        <v>44</v>
      </c>
      <c r="G29" s="73">
        <v>44</v>
      </c>
      <c r="H29" s="73">
        <v>145</v>
      </c>
      <c r="I29" s="73">
        <v>145</v>
      </c>
      <c r="J29" s="74">
        <v>100</v>
      </c>
      <c r="K29" s="208">
        <v>100</v>
      </c>
      <c r="L29" s="126"/>
      <c r="M29" s="47"/>
      <c r="N29" s="47">
        <v>151</v>
      </c>
      <c r="O29" s="47"/>
      <c r="P29" s="47"/>
      <c r="Q29" s="47"/>
      <c r="R29" s="47">
        <v>44</v>
      </c>
      <c r="S29" s="47"/>
      <c r="T29" s="47"/>
      <c r="U29" s="47"/>
      <c r="V29" s="47"/>
      <c r="W29" s="47"/>
      <c r="X29" s="48">
        <f t="shared" si="2"/>
        <v>195</v>
      </c>
    </row>
    <row r="30" spans="1:24" ht="18.75" x14ac:dyDescent="0.3">
      <c r="A30" s="69" t="s">
        <v>32</v>
      </c>
      <c r="B30" s="70"/>
      <c r="C30" s="71" t="s">
        <v>22</v>
      </c>
      <c r="D30" s="71" t="s">
        <v>33</v>
      </c>
      <c r="E30" s="72">
        <v>888</v>
      </c>
      <c r="F30" s="73">
        <v>0</v>
      </c>
      <c r="G30" s="73">
        <v>78</v>
      </c>
      <c r="H30" s="73">
        <v>75</v>
      </c>
      <c r="I30" s="73">
        <v>75</v>
      </c>
      <c r="J30" s="73">
        <v>71</v>
      </c>
      <c r="K30" s="208">
        <v>71</v>
      </c>
      <c r="L30" s="126"/>
      <c r="M30" s="47">
        <v>44</v>
      </c>
      <c r="N30" s="47">
        <v>16</v>
      </c>
      <c r="O30" s="47"/>
      <c r="P30" s="47">
        <v>33</v>
      </c>
      <c r="Q30" s="47"/>
      <c r="R30" s="47">
        <v>29</v>
      </c>
      <c r="S30" s="47"/>
      <c r="T30" s="47"/>
      <c r="U30" s="47"/>
      <c r="V30" s="47"/>
      <c r="W30" s="47">
        <v>41</v>
      </c>
      <c r="X30" s="213">
        <f t="shared" si="2"/>
        <v>163</v>
      </c>
    </row>
    <row r="31" spans="1:24" ht="18.75" x14ac:dyDescent="0.3">
      <c r="A31" s="59" t="s">
        <v>34</v>
      </c>
      <c r="B31" s="60"/>
      <c r="C31" s="61" t="s">
        <v>22</v>
      </c>
      <c r="D31" s="61" t="s">
        <v>11</v>
      </c>
      <c r="E31" s="62">
        <v>3554</v>
      </c>
      <c r="F31" s="75">
        <v>1750</v>
      </c>
      <c r="G31" s="75">
        <v>1750</v>
      </c>
      <c r="H31" s="75">
        <v>750</v>
      </c>
      <c r="I31" s="75">
        <v>750</v>
      </c>
      <c r="J31" s="75">
        <v>150</v>
      </c>
      <c r="K31" s="207">
        <v>150</v>
      </c>
      <c r="L31" s="126"/>
      <c r="M31" s="47">
        <v>308</v>
      </c>
      <c r="N31" s="47"/>
      <c r="O31" s="47"/>
      <c r="P31" s="47">
        <v>199</v>
      </c>
      <c r="Q31" s="47"/>
      <c r="R31" s="47">
        <v>102</v>
      </c>
      <c r="S31" s="47">
        <v>195</v>
      </c>
      <c r="T31" s="47">
        <v>350</v>
      </c>
      <c r="U31" s="47"/>
      <c r="V31" s="47"/>
      <c r="W31" s="47">
        <v>789</v>
      </c>
      <c r="X31" s="213">
        <f t="shared" si="2"/>
        <v>1943</v>
      </c>
    </row>
    <row r="32" spans="1:24" ht="18.75" x14ac:dyDescent="0.3">
      <c r="A32" s="41" t="s">
        <v>35</v>
      </c>
      <c r="B32" s="42"/>
      <c r="C32" s="43" t="s">
        <v>27</v>
      </c>
      <c r="D32" s="43" t="s">
        <v>11</v>
      </c>
      <c r="E32" s="44">
        <v>902</v>
      </c>
      <c r="F32" s="57">
        <v>100</v>
      </c>
      <c r="G32" s="57">
        <v>100</v>
      </c>
      <c r="H32" s="57">
        <v>0</v>
      </c>
      <c r="I32" s="57">
        <v>0</v>
      </c>
      <c r="J32" s="57">
        <v>0</v>
      </c>
      <c r="K32" s="208">
        <v>0</v>
      </c>
      <c r="L32" s="126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213">
        <f t="shared" si="2"/>
        <v>0</v>
      </c>
    </row>
    <row r="33" spans="1:24" ht="18.75" x14ac:dyDescent="0.3">
      <c r="A33" s="41" t="s">
        <v>36</v>
      </c>
      <c r="B33" s="42"/>
      <c r="C33" s="43" t="s">
        <v>37</v>
      </c>
      <c r="D33" s="43" t="s">
        <v>11</v>
      </c>
      <c r="E33" s="44">
        <v>675</v>
      </c>
      <c r="F33" s="57">
        <v>650</v>
      </c>
      <c r="G33" s="57">
        <v>650</v>
      </c>
      <c r="H33" s="57">
        <v>650</v>
      </c>
      <c r="I33" s="57">
        <v>650</v>
      </c>
      <c r="J33" s="57">
        <v>650</v>
      </c>
      <c r="K33" s="208">
        <v>650</v>
      </c>
      <c r="L33" s="126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213">
        <f t="shared" si="2"/>
        <v>0</v>
      </c>
    </row>
    <row r="34" spans="1:24" ht="18.75" x14ac:dyDescent="0.3">
      <c r="A34" s="76" t="s">
        <v>38</v>
      </c>
      <c r="B34" s="77" t="s">
        <v>7</v>
      </c>
      <c r="C34" s="78" t="s">
        <v>39</v>
      </c>
      <c r="D34" s="78" t="s">
        <v>11</v>
      </c>
      <c r="E34" s="79">
        <v>5400</v>
      </c>
      <c r="F34" s="45">
        <v>300</v>
      </c>
      <c r="G34" s="45">
        <v>300</v>
      </c>
      <c r="H34" s="45">
        <v>100</v>
      </c>
      <c r="I34" s="45">
        <v>100</v>
      </c>
      <c r="J34" s="45">
        <v>100</v>
      </c>
      <c r="K34" s="208">
        <v>0</v>
      </c>
      <c r="L34" s="126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213">
        <f t="shared" si="2"/>
        <v>0</v>
      </c>
    </row>
    <row r="35" spans="1:24" ht="16.5" thickBot="1" x14ac:dyDescent="0.3">
      <c r="A35" s="80"/>
      <c r="B35" s="80" t="s">
        <v>7</v>
      </c>
      <c r="C35" s="81" t="s">
        <v>7</v>
      </c>
      <c r="D35" s="81" t="s">
        <v>7</v>
      </c>
      <c r="E35" s="81" t="s">
        <v>7</v>
      </c>
      <c r="F35" s="22"/>
      <c r="G35" s="22"/>
      <c r="K35" s="208"/>
    </row>
    <row r="36" spans="1:24" ht="16.5" thickBot="1" x14ac:dyDescent="0.3">
      <c r="A36" s="82" t="s">
        <v>40</v>
      </c>
      <c r="B36" s="83"/>
      <c r="C36" s="83"/>
      <c r="D36" s="84"/>
      <c r="E36" s="39">
        <f t="shared" ref="E36:X36" si="3">SUM(E38:E46)</f>
        <v>3008.4041799999995</v>
      </c>
      <c r="F36" s="39">
        <f t="shared" si="3"/>
        <v>481</v>
      </c>
      <c r="G36" s="39">
        <f t="shared" si="3"/>
        <v>481</v>
      </c>
      <c r="H36" s="39">
        <f t="shared" si="3"/>
        <v>156</v>
      </c>
      <c r="I36" s="39">
        <f t="shared" si="3"/>
        <v>156</v>
      </c>
      <c r="J36" s="39">
        <f t="shared" si="3"/>
        <v>256</v>
      </c>
      <c r="K36" s="205">
        <f t="shared" si="3"/>
        <v>256</v>
      </c>
      <c r="L36" s="191">
        <f t="shared" si="3"/>
        <v>0</v>
      </c>
      <c r="M36" s="39">
        <f t="shared" si="3"/>
        <v>0</v>
      </c>
      <c r="N36" s="39">
        <f t="shared" si="3"/>
        <v>0</v>
      </c>
      <c r="O36" s="39">
        <f t="shared" ref="O36:W36" si="4">SUM(O38:O46)</f>
        <v>0</v>
      </c>
      <c r="P36" s="39">
        <f t="shared" si="4"/>
        <v>0</v>
      </c>
      <c r="Q36" s="39">
        <f t="shared" si="4"/>
        <v>0</v>
      </c>
      <c r="R36" s="39">
        <f t="shared" si="4"/>
        <v>0</v>
      </c>
      <c r="S36" s="39">
        <f t="shared" si="4"/>
        <v>0</v>
      </c>
      <c r="T36" s="39">
        <f t="shared" si="4"/>
        <v>0</v>
      </c>
      <c r="U36" s="39">
        <f t="shared" si="4"/>
        <v>0</v>
      </c>
      <c r="V36" s="39">
        <f t="shared" si="4"/>
        <v>0</v>
      </c>
      <c r="W36" s="39">
        <f t="shared" si="4"/>
        <v>28</v>
      </c>
      <c r="X36" s="39">
        <f t="shared" si="3"/>
        <v>28</v>
      </c>
    </row>
    <row r="37" spans="1:24" x14ac:dyDescent="0.25">
      <c r="A37" s="80" t="s">
        <v>7</v>
      </c>
      <c r="B37" s="80" t="s">
        <v>7</v>
      </c>
      <c r="C37" s="81" t="s">
        <v>7</v>
      </c>
      <c r="D37" s="81" t="s">
        <v>7</v>
      </c>
      <c r="E37" s="81" t="s">
        <v>7</v>
      </c>
      <c r="F37" s="22"/>
      <c r="G37" s="22"/>
    </row>
    <row r="38" spans="1:24" ht="18.75" x14ac:dyDescent="0.3">
      <c r="A38" s="41" t="s">
        <v>41</v>
      </c>
      <c r="B38" s="42"/>
      <c r="C38" s="43" t="s">
        <v>42</v>
      </c>
      <c r="D38" s="43" t="s">
        <v>11</v>
      </c>
      <c r="E38" s="44">
        <v>956.13897999999995</v>
      </c>
      <c r="F38" s="46">
        <v>150</v>
      </c>
      <c r="G38" s="46">
        <v>150</v>
      </c>
      <c r="H38" s="46">
        <v>0</v>
      </c>
      <c r="I38" s="46">
        <v>0</v>
      </c>
      <c r="J38" s="46">
        <v>0</v>
      </c>
      <c r="K38" s="207">
        <v>0</v>
      </c>
      <c r="L38" s="126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214">
        <f>SUM(L38:W38)</f>
        <v>0</v>
      </c>
    </row>
    <row r="39" spans="1:24" ht="18.75" x14ac:dyDescent="0.3">
      <c r="A39" s="41" t="s">
        <v>43</v>
      </c>
      <c r="B39" s="43"/>
      <c r="C39" s="43" t="s">
        <v>42</v>
      </c>
      <c r="D39" s="43" t="s">
        <v>11</v>
      </c>
      <c r="E39" s="44">
        <v>667</v>
      </c>
      <c r="F39" s="46">
        <v>50</v>
      </c>
      <c r="G39" s="46">
        <v>50</v>
      </c>
      <c r="H39" s="46">
        <v>50</v>
      </c>
      <c r="I39" s="46">
        <v>50</v>
      </c>
      <c r="J39" s="46">
        <v>50</v>
      </c>
      <c r="K39" s="207">
        <v>50</v>
      </c>
      <c r="L39" s="126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214">
        <f t="shared" ref="X39:X46" si="5">SUM(L39:W39)</f>
        <v>0</v>
      </c>
    </row>
    <row r="40" spans="1:24" ht="18.75" x14ac:dyDescent="0.3">
      <c r="A40" s="41" t="s">
        <v>44</v>
      </c>
      <c r="B40" s="43"/>
      <c r="C40" s="43" t="s">
        <v>45</v>
      </c>
      <c r="D40" s="43" t="s">
        <v>11</v>
      </c>
      <c r="E40" s="44">
        <v>29</v>
      </c>
      <c r="F40" s="46">
        <v>20</v>
      </c>
      <c r="G40" s="46">
        <v>20</v>
      </c>
      <c r="H40" s="46">
        <v>20</v>
      </c>
      <c r="I40" s="46">
        <v>20</v>
      </c>
      <c r="J40" s="46">
        <v>20</v>
      </c>
      <c r="K40" s="207">
        <v>20</v>
      </c>
      <c r="L40" s="126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214">
        <f t="shared" si="5"/>
        <v>0</v>
      </c>
    </row>
    <row r="41" spans="1:24" ht="18.75" x14ac:dyDescent="0.3">
      <c r="A41" s="85" t="s">
        <v>46</v>
      </c>
      <c r="B41" s="61"/>
      <c r="C41" s="61" t="s">
        <v>47</v>
      </c>
      <c r="D41" s="61" t="s">
        <v>11</v>
      </c>
      <c r="E41" s="62">
        <v>109</v>
      </c>
      <c r="F41" s="46">
        <v>109</v>
      </c>
      <c r="G41" s="46">
        <v>109</v>
      </c>
      <c r="H41" s="46">
        <v>0</v>
      </c>
      <c r="I41" s="46">
        <v>0</v>
      </c>
      <c r="J41" s="46">
        <v>0</v>
      </c>
      <c r="K41" s="207">
        <v>0</v>
      </c>
      <c r="L41" s="126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214">
        <f t="shared" si="5"/>
        <v>0</v>
      </c>
    </row>
    <row r="42" spans="1:24" ht="18.75" x14ac:dyDescent="0.3">
      <c r="A42" s="85" t="s">
        <v>48</v>
      </c>
      <c r="B42" s="61"/>
      <c r="C42" s="61" t="s">
        <v>47</v>
      </c>
      <c r="D42" s="61" t="s">
        <v>11</v>
      </c>
      <c r="E42" s="62">
        <v>66</v>
      </c>
      <c r="F42" s="46">
        <v>66</v>
      </c>
      <c r="G42" s="46">
        <v>66</v>
      </c>
      <c r="H42" s="46">
        <v>0</v>
      </c>
      <c r="I42" s="46">
        <v>0</v>
      </c>
      <c r="J42" s="46">
        <v>0</v>
      </c>
      <c r="K42" s="207">
        <v>0</v>
      </c>
      <c r="L42" s="126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214">
        <f t="shared" si="5"/>
        <v>0</v>
      </c>
    </row>
    <row r="43" spans="1:24" ht="18.75" x14ac:dyDescent="0.3">
      <c r="A43" s="85" t="s">
        <v>49</v>
      </c>
      <c r="B43" s="61"/>
      <c r="C43" s="61" t="s">
        <v>47</v>
      </c>
      <c r="D43" s="61" t="s">
        <v>11</v>
      </c>
      <c r="E43" s="62">
        <v>29</v>
      </c>
      <c r="F43" s="46">
        <v>29</v>
      </c>
      <c r="G43" s="46">
        <v>29</v>
      </c>
      <c r="H43" s="46">
        <v>29</v>
      </c>
      <c r="I43" s="46">
        <v>29</v>
      </c>
      <c r="J43" s="46">
        <v>29</v>
      </c>
      <c r="K43" s="207">
        <v>29</v>
      </c>
      <c r="L43" s="126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214">
        <f t="shared" si="5"/>
        <v>0</v>
      </c>
    </row>
    <row r="44" spans="1:24" ht="18.75" x14ac:dyDescent="0.3">
      <c r="A44" s="85" t="s">
        <v>50</v>
      </c>
      <c r="B44" s="61"/>
      <c r="C44" s="61" t="s">
        <v>47</v>
      </c>
      <c r="D44" s="61" t="s">
        <v>11</v>
      </c>
      <c r="E44" s="62">
        <v>341</v>
      </c>
      <c r="F44" s="46">
        <v>57</v>
      </c>
      <c r="G44" s="46">
        <v>57</v>
      </c>
      <c r="H44" s="46">
        <v>57</v>
      </c>
      <c r="I44" s="46">
        <v>57</v>
      </c>
      <c r="J44" s="46">
        <v>57</v>
      </c>
      <c r="K44" s="207">
        <v>57</v>
      </c>
      <c r="L44" s="126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214">
        <f t="shared" si="5"/>
        <v>0</v>
      </c>
    </row>
    <row r="45" spans="1:24" ht="18.75" x14ac:dyDescent="0.3">
      <c r="A45" s="50" t="s">
        <v>227</v>
      </c>
      <c r="B45" s="51"/>
      <c r="C45" s="51" t="s">
        <v>27</v>
      </c>
      <c r="D45" s="51" t="s">
        <v>11</v>
      </c>
      <c r="E45" s="52">
        <f>1.2*177.721</f>
        <v>213.26519999999999</v>
      </c>
      <c r="F45" s="66"/>
      <c r="G45" s="66"/>
      <c r="H45" s="66"/>
      <c r="I45" s="66"/>
      <c r="J45" s="66">
        <v>100</v>
      </c>
      <c r="K45" s="207">
        <v>100</v>
      </c>
      <c r="L45" s="126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126">
        <v>28</v>
      </c>
      <c r="X45" s="214">
        <f t="shared" si="5"/>
        <v>28</v>
      </c>
    </row>
    <row r="46" spans="1:24" ht="18.75" x14ac:dyDescent="0.3">
      <c r="A46" s="41" t="s">
        <v>51</v>
      </c>
      <c r="B46" s="43"/>
      <c r="C46" s="43" t="s">
        <v>52</v>
      </c>
      <c r="D46" s="43" t="s">
        <v>11</v>
      </c>
      <c r="E46" s="44">
        <v>598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207">
        <v>0</v>
      </c>
      <c r="L46" s="126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214">
        <f t="shared" si="5"/>
        <v>0</v>
      </c>
    </row>
    <row r="47" spans="1:24" ht="16.5" thickBot="1" x14ac:dyDescent="0.3">
      <c r="A47" s="80" t="s">
        <v>7</v>
      </c>
      <c r="B47" s="80" t="s">
        <v>7</v>
      </c>
      <c r="C47" s="81" t="s">
        <v>7</v>
      </c>
      <c r="D47" s="81" t="s">
        <v>7</v>
      </c>
      <c r="E47" s="81" t="s">
        <v>7</v>
      </c>
      <c r="F47" s="22"/>
      <c r="G47" s="22"/>
    </row>
    <row r="48" spans="1:24" ht="16.5" thickBot="1" x14ac:dyDescent="0.3">
      <c r="A48" s="36" t="s">
        <v>53</v>
      </c>
      <c r="B48" s="37"/>
      <c r="C48" s="86"/>
      <c r="D48" s="84"/>
      <c r="E48" s="39">
        <f t="shared" ref="E48:X48" si="6">SUM(E50:E78)</f>
        <v>141863.28899999999</v>
      </c>
      <c r="F48" s="39">
        <f t="shared" si="6"/>
        <v>7611</v>
      </c>
      <c r="G48" s="39">
        <f t="shared" si="6"/>
        <v>7611</v>
      </c>
      <c r="H48" s="39">
        <f t="shared" si="6"/>
        <v>2740</v>
      </c>
      <c r="I48" s="39">
        <f t="shared" si="6"/>
        <v>3640</v>
      </c>
      <c r="J48" s="39">
        <f t="shared" si="6"/>
        <v>6703</v>
      </c>
      <c r="K48" s="205">
        <f t="shared" si="6"/>
        <v>6303</v>
      </c>
      <c r="L48" s="191">
        <f t="shared" si="6"/>
        <v>399</v>
      </c>
      <c r="M48" s="39">
        <f t="shared" si="6"/>
        <v>499</v>
      </c>
      <c r="N48" s="39">
        <f t="shared" si="6"/>
        <v>36</v>
      </c>
      <c r="O48" s="39">
        <f t="shared" ref="O48:W48" si="7">SUM(O50:O78)</f>
        <v>150</v>
      </c>
      <c r="P48" s="39">
        <f t="shared" si="7"/>
        <v>0</v>
      </c>
      <c r="Q48" s="39">
        <f t="shared" si="7"/>
        <v>6</v>
      </c>
      <c r="R48" s="39">
        <f t="shared" si="7"/>
        <v>0</v>
      </c>
      <c r="S48" s="39">
        <f t="shared" si="7"/>
        <v>0</v>
      </c>
      <c r="T48" s="39">
        <f t="shared" si="7"/>
        <v>39</v>
      </c>
      <c r="U48" s="39">
        <f t="shared" si="7"/>
        <v>0</v>
      </c>
      <c r="V48" s="39">
        <f t="shared" si="7"/>
        <v>0</v>
      </c>
      <c r="W48" s="39">
        <f t="shared" si="7"/>
        <v>1540</v>
      </c>
      <c r="X48" s="39">
        <f t="shared" si="6"/>
        <v>2669</v>
      </c>
    </row>
    <row r="49" spans="1:25" x14ac:dyDescent="0.25">
      <c r="A49" s="80" t="s">
        <v>7</v>
      </c>
      <c r="B49" s="80" t="s">
        <v>7</v>
      </c>
      <c r="C49" s="81" t="s">
        <v>7</v>
      </c>
      <c r="D49" s="81" t="s">
        <v>7</v>
      </c>
      <c r="E49" s="81" t="s">
        <v>7</v>
      </c>
      <c r="F49" s="22"/>
      <c r="G49" s="22"/>
    </row>
    <row r="50" spans="1:25" x14ac:dyDescent="0.25">
      <c r="A50" s="41" t="s">
        <v>54</v>
      </c>
      <c r="B50" s="45"/>
      <c r="C50" s="43" t="s">
        <v>55</v>
      </c>
      <c r="D50" s="43" t="s">
        <v>16</v>
      </c>
      <c r="E50" s="44">
        <v>5268</v>
      </c>
      <c r="F50" s="57">
        <v>600</v>
      </c>
      <c r="G50" s="57">
        <v>600</v>
      </c>
      <c r="H50" s="57">
        <v>400</v>
      </c>
      <c r="I50" s="57">
        <v>400</v>
      </c>
      <c r="J50" s="58">
        <v>433</v>
      </c>
      <c r="K50" s="207">
        <v>433</v>
      </c>
      <c r="L50" s="126"/>
      <c r="M50" s="47" t="s">
        <v>233</v>
      </c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>
        <f>SUM(L50:W50)</f>
        <v>0</v>
      </c>
    </row>
    <row r="51" spans="1:25" x14ac:dyDescent="0.25">
      <c r="A51" s="41" t="s">
        <v>56</v>
      </c>
      <c r="B51" s="67"/>
      <c r="C51" s="43" t="s">
        <v>22</v>
      </c>
      <c r="D51" s="43" t="s">
        <v>16</v>
      </c>
      <c r="E51" s="44">
        <v>4167</v>
      </c>
      <c r="F51" s="57">
        <v>643</v>
      </c>
      <c r="G51" s="57">
        <v>643</v>
      </c>
      <c r="H51" s="57">
        <v>399</v>
      </c>
      <c r="I51" s="57">
        <v>399</v>
      </c>
      <c r="J51" s="58">
        <v>177</v>
      </c>
      <c r="K51" s="207">
        <v>177</v>
      </c>
      <c r="L51" s="126">
        <v>7</v>
      </c>
      <c r="M51" s="47"/>
      <c r="N51" s="47">
        <v>36</v>
      </c>
      <c r="O51" s="47"/>
      <c r="P51" s="47"/>
      <c r="Q51" s="47"/>
      <c r="R51" s="47"/>
      <c r="S51" s="47"/>
      <c r="T51" s="47"/>
      <c r="U51" s="47"/>
      <c r="V51" s="47"/>
      <c r="W51" s="126">
        <v>2</v>
      </c>
      <c r="X51" s="47">
        <f t="shared" ref="X51:X78" si="8">SUM(L51:W51)</f>
        <v>45</v>
      </c>
    </row>
    <row r="52" spans="1:25" x14ac:dyDescent="0.25">
      <c r="A52" s="41" t="s">
        <v>54</v>
      </c>
      <c r="B52" s="67"/>
      <c r="C52" s="43" t="s">
        <v>57</v>
      </c>
      <c r="D52" s="43" t="s">
        <v>16</v>
      </c>
      <c r="E52" s="44">
        <v>4776</v>
      </c>
      <c r="F52" s="57">
        <v>500</v>
      </c>
      <c r="G52" s="57">
        <v>500</v>
      </c>
      <c r="H52" s="57">
        <v>300</v>
      </c>
      <c r="I52" s="57">
        <v>300</v>
      </c>
      <c r="J52" s="58">
        <v>391</v>
      </c>
      <c r="K52" s="207">
        <v>391</v>
      </c>
      <c r="L52" s="126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>
        <f t="shared" si="8"/>
        <v>0</v>
      </c>
    </row>
    <row r="53" spans="1:25" x14ac:dyDescent="0.25">
      <c r="A53" s="87" t="s">
        <v>198</v>
      </c>
      <c r="B53" s="88"/>
      <c r="C53" s="89" t="s">
        <v>27</v>
      </c>
      <c r="D53" s="89" t="s">
        <v>16</v>
      </c>
      <c r="E53" s="90">
        <v>2602</v>
      </c>
      <c r="F53" s="57">
        <v>0</v>
      </c>
      <c r="G53" s="57">
        <v>0</v>
      </c>
      <c r="H53" s="57">
        <v>0</v>
      </c>
      <c r="I53" s="57">
        <v>0</v>
      </c>
      <c r="J53" s="58">
        <v>0</v>
      </c>
      <c r="K53" s="207">
        <v>0</v>
      </c>
      <c r="L53" s="126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>
        <f t="shared" si="8"/>
        <v>0</v>
      </c>
      <c r="Y53" s="91"/>
    </row>
    <row r="54" spans="1:25" x14ac:dyDescent="0.25">
      <c r="A54" s="41" t="s">
        <v>58</v>
      </c>
      <c r="B54" s="43" t="s">
        <v>59</v>
      </c>
      <c r="C54" s="43" t="s">
        <v>55</v>
      </c>
      <c r="D54" s="43" t="s">
        <v>16</v>
      </c>
      <c r="E54" s="44">
        <v>17322</v>
      </c>
      <c r="F54" s="57">
        <v>400</v>
      </c>
      <c r="G54" s="57">
        <v>400</v>
      </c>
      <c r="H54" s="57">
        <v>200</v>
      </c>
      <c r="I54" s="57">
        <v>200</v>
      </c>
      <c r="J54" s="58">
        <v>391</v>
      </c>
      <c r="K54" s="207">
        <v>191</v>
      </c>
      <c r="L54" s="126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>
        <f t="shared" si="8"/>
        <v>0</v>
      </c>
    </row>
    <row r="55" spans="1:25" x14ac:dyDescent="0.25">
      <c r="A55" s="41" t="s">
        <v>58</v>
      </c>
      <c r="B55" s="43" t="s">
        <v>59</v>
      </c>
      <c r="C55" s="43" t="s">
        <v>57</v>
      </c>
      <c r="D55" s="43" t="s">
        <v>16</v>
      </c>
      <c r="E55" s="44">
        <v>3389</v>
      </c>
      <c r="F55" s="57">
        <v>500</v>
      </c>
      <c r="G55" s="57">
        <v>500</v>
      </c>
      <c r="H55" s="57">
        <v>200</v>
      </c>
      <c r="I55" s="57">
        <v>200</v>
      </c>
      <c r="J55" s="58">
        <v>300</v>
      </c>
      <c r="K55" s="207">
        <v>100</v>
      </c>
      <c r="L55" s="126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>
        <f t="shared" si="8"/>
        <v>0</v>
      </c>
    </row>
    <row r="56" spans="1:25" x14ac:dyDescent="0.25">
      <c r="A56" s="41" t="s">
        <v>60</v>
      </c>
      <c r="B56" s="43" t="s">
        <v>59</v>
      </c>
      <c r="C56" s="43" t="s">
        <v>55</v>
      </c>
      <c r="D56" s="43" t="s">
        <v>16</v>
      </c>
      <c r="E56" s="44">
        <v>5845</v>
      </c>
      <c r="F56" s="57">
        <v>0</v>
      </c>
      <c r="G56" s="57">
        <v>0</v>
      </c>
      <c r="H56" s="57"/>
      <c r="I56" s="57"/>
      <c r="J56" s="58">
        <v>0</v>
      </c>
      <c r="K56" s="207">
        <v>0</v>
      </c>
      <c r="L56" s="126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>
        <f t="shared" si="8"/>
        <v>0</v>
      </c>
    </row>
    <row r="57" spans="1:25" x14ac:dyDescent="0.25">
      <c r="A57" s="41" t="s">
        <v>61</v>
      </c>
      <c r="B57" s="43" t="s">
        <v>59</v>
      </c>
      <c r="C57" s="43" t="s">
        <v>55</v>
      </c>
      <c r="D57" s="43" t="s">
        <v>16</v>
      </c>
      <c r="E57" s="44">
        <v>11690</v>
      </c>
      <c r="F57" s="57">
        <v>600</v>
      </c>
      <c r="G57" s="57">
        <v>600</v>
      </c>
      <c r="H57" s="57">
        <v>300</v>
      </c>
      <c r="I57" s="57">
        <v>300</v>
      </c>
      <c r="J57" s="58">
        <v>391</v>
      </c>
      <c r="K57" s="207">
        <v>391</v>
      </c>
      <c r="L57" s="126">
        <v>362</v>
      </c>
      <c r="M57" s="48">
        <v>129</v>
      </c>
      <c r="N57" s="48"/>
      <c r="O57" s="48">
        <v>92</v>
      </c>
      <c r="P57" s="48"/>
      <c r="Q57" s="48">
        <v>6</v>
      </c>
      <c r="R57" s="48"/>
      <c r="S57" s="48"/>
      <c r="T57" s="48"/>
      <c r="U57" s="48"/>
      <c r="V57" s="48"/>
      <c r="W57" s="48"/>
      <c r="X57" s="47">
        <f t="shared" si="8"/>
        <v>589</v>
      </c>
    </row>
    <row r="58" spans="1:25" x14ac:dyDescent="0.25">
      <c r="A58" s="41" t="s">
        <v>62</v>
      </c>
      <c r="B58" s="43" t="s">
        <v>59</v>
      </c>
      <c r="C58" s="43" t="s">
        <v>63</v>
      </c>
      <c r="D58" s="43" t="s">
        <v>16</v>
      </c>
      <c r="E58" s="44">
        <v>7570</v>
      </c>
      <c r="F58" s="57">
        <v>1618</v>
      </c>
      <c r="G58" s="57">
        <v>1618</v>
      </c>
      <c r="H58" s="57">
        <v>0</v>
      </c>
      <c r="I58" s="57">
        <v>0</v>
      </c>
      <c r="J58" s="58">
        <v>0</v>
      </c>
      <c r="K58" s="207">
        <v>0</v>
      </c>
      <c r="L58" s="126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>
        <f t="shared" si="8"/>
        <v>0</v>
      </c>
    </row>
    <row r="59" spans="1:25" ht="18.75" x14ac:dyDescent="0.3">
      <c r="A59" s="41" t="s">
        <v>64</v>
      </c>
      <c r="B59" s="43"/>
      <c r="C59" s="43" t="s">
        <v>39</v>
      </c>
      <c r="D59" s="43" t="s">
        <v>11</v>
      </c>
      <c r="E59" s="44">
        <v>4900</v>
      </c>
      <c r="F59" s="46">
        <v>200</v>
      </c>
      <c r="G59" s="46">
        <v>200</v>
      </c>
      <c r="H59" s="46">
        <v>100</v>
      </c>
      <c r="I59" s="46">
        <v>100</v>
      </c>
      <c r="J59" s="46">
        <v>100</v>
      </c>
      <c r="K59" s="207">
        <v>100</v>
      </c>
      <c r="L59" s="126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214">
        <f t="shared" si="8"/>
        <v>0</v>
      </c>
    </row>
    <row r="60" spans="1:25" x14ac:dyDescent="0.25">
      <c r="A60" s="63" t="s">
        <v>226</v>
      </c>
      <c r="B60" s="51"/>
      <c r="C60" s="51" t="s">
        <v>39</v>
      </c>
      <c r="D60" s="51" t="s">
        <v>197</v>
      </c>
      <c r="E60" s="52">
        <f>79200000*196/1000000</f>
        <v>15523.2</v>
      </c>
      <c r="F60" s="66"/>
      <c r="G60" s="66"/>
      <c r="H60" s="66"/>
      <c r="I60" s="66"/>
      <c r="J60" s="66">
        <v>2879</v>
      </c>
      <c r="K60" s="207">
        <v>2879</v>
      </c>
      <c r="L60" s="126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>
        <f t="shared" si="8"/>
        <v>0</v>
      </c>
    </row>
    <row r="61" spans="1:25" ht="18.75" x14ac:dyDescent="0.3">
      <c r="A61" s="92" t="s">
        <v>220</v>
      </c>
      <c r="B61" s="93"/>
      <c r="C61" s="93" t="s">
        <v>39</v>
      </c>
      <c r="D61" s="93" t="s">
        <v>11</v>
      </c>
      <c r="E61" s="94">
        <v>1300</v>
      </c>
      <c r="F61" s="95"/>
      <c r="G61" s="95"/>
      <c r="H61" s="95"/>
      <c r="I61" s="95">
        <v>400</v>
      </c>
      <c r="J61" s="95">
        <v>400</v>
      </c>
      <c r="K61" s="207">
        <v>400</v>
      </c>
      <c r="L61" s="126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214">
        <f t="shared" si="8"/>
        <v>0</v>
      </c>
    </row>
    <row r="62" spans="1:25" ht="18.75" x14ac:dyDescent="0.3">
      <c r="A62" s="41" t="s">
        <v>65</v>
      </c>
      <c r="B62" s="42"/>
      <c r="C62" s="43" t="s">
        <v>66</v>
      </c>
      <c r="D62" s="43" t="s">
        <v>11</v>
      </c>
      <c r="E62" s="43">
        <v>1058</v>
      </c>
      <c r="F62" s="46">
        <v>50</v>
      </c>
      <c r="G62" s="46">
        <v>50</v>
      </c>
      <c r="H62" s="46">
        <v>50</v>
      </c>
      <c r="I62" s="46">
        <v>50</v>
      </c>
      <c r="J62" s="46">
        <v>50</v>
      </c>
      <c r="K62" s="207">
        <v>50</v>
      </c>
      <c r="L62" s="126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214">
        <f t="shared" si="8"/>
        <v>0</v>
      </c>
    </row>
    <row r="63" spans="1:25" ht="18.75" x14ac:dyDescent="0.3">
      <c r="A63" s="59" t="s">
        <v>67</v>
      </c>
      <c r="B63" s="60"/>
      <c r="C63" s="61" t="s">
        <v>66</v>
      </c>
      <c r="D63" s="61" t="s">
        <v>11</v>
      </c>
      <c r="E63" s="61">
        <f>12*198</f>
        <v>2376</v>
      </c>
      <c r="F63" s="96">
        <v>350</v>
      </c>
      <c r="G63" s="96">
        <v>350</v>
      </c>
      <c r="H63" s="96">
        <v>200</v>
      </c>
      <c r="I63" s="96">
        <v>200</v>
      </c>
      <c r="J63" s="96">
        <v>200</v>
      </c>
      <c r="K63" s="207">
        <v>200</v>
      </c>
      <c r="L63" s="126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214">
        <f t="shared" si="8"/>
        <v>0</v>
      </c>
    </row>
    <row r="64" spans="1:25" ht="18.75" x14ac:dyDescent="0.3">
      <c r="A64" s="59" t="s">
        <v>236</v>
      </c>
      <c r="B64" s="59"/>
      <c r="C64" s="61" t="s">
        <v>66</v>
      </c>
      <c r="D64" s="61" t="s">
        <v>11</v>
      </c>
      <c r="E64" s="61">
        <f>12*200</f>
        <v>2400</v>
      </c>
      <c r="F64" s="96">
        <v>200</v>
      </c>
      <c r="G64" s="96">
        <v>200</v>
      </c>
      <c r="H64" s="96">
        <v>100</v>
      </c>
      <c r="I64" s="96">
        <v>100</v>
      </c>
      <c r="J64" s="96">
        <v>100</v>
      </c>
      <c r="K64" s="207">
        <v>100</v>
      </c>
      <c r="L64" s="126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214">
        <f t="shared" si="8"/>
        <v>0</v>
      </c>
    </row>
    <row r="65" spans="1:24" ht="18.75" x14ac:dyDescent="0.3">
      <c r="A65" s="41" t="s">
        <v>68</v>
      </c>
      <c r="B65" s="42"/>
      <c r="C65" s="43" t="s">
        <v>69</v>
      </c>
      <c r="D65" s="43" t="s">
        <v>11</v>
      </c>
      <c r="E65" s="43">
        <v>1073</v>
      </c>
      <c r="F65" s="46">
        <v>50</v>
      </c>
      <c r="G65" s="46">
        <v>50</v>
      </c>
      <c r="H65" s="46">
        <v>0</v>
      </c>
      <c r="I65" s="46">
        <v>0</v>
      </c>
      <c r="J65" s="46">
        <v>0</v>
      </c>
      <c r="K65" s="207">
        <v>0</v>
      </c>
      <c r="L65" s="126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214">
        <f t="shared" si="8"/>
        <v>0</v>
      </c>
    </row>
    <row r="66" spans="1:24" ht="18.75" x14ac:dyDescent="0.3">
      <c r="A66" s="97" t="s">
        <v>215</v>
      </c>
      <c r="B66" s="98"/>
      <c r="C66" s="93" t="s">
        <v>66</v>
      </c>
      <c r="D66" s="93" t="s">
        <v>11</v>
      </c>
      <c r="E66" s="93">
        <f>4*198</f>
        <v>792</v>
      </c>
      <c r="F66" s="95">
        <v>0</v>
      </c>
      <c r="G66" s="95">
        <v>0</v>
      </c>
      <c r="H66" s="95">
        <v>0</v>
      </c>
      <c r="I66" s="95">
        <v>150</v>
      </c>
      <c r="J66" s="95">
        <v>150</v>
      </c>
      <c r="K66" s="207">
        <v>150</v>
      </c>
      <c r="L66" s="126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214">
        <f t="shared" si="8"/>
        <v>0</v>
      </c>
    </row>
    <row r="67" spans="1:24" ht="18.75" x14ac:dyDescent="0.3">
      <c r="A67" s="97" t="s">
        <v>215</v>
      </c>
      <c r="B67" s="98"/>
      <c r="C67" s="93" t="s">
        <v>66</v>
      </c>
      <c r="D67" s="93" t="s">
        <v>11</v>
      </c>
      <c r="E67" s="94">
        <f>5.2*198</f>
        <v>1029.6000000000001</v>
      </c>
      <c r="F67" s="95"/>
      <c r="G67" s="95"/>
      <c r="H67" s="95"/>
      <c r="I67" s="95">
        <v>100</v>
      </c>
      <c r="J67" s="95">
        <v>100</v>
      </c>
      <c r="K67" s="207">
        <v>100</v>
      </c>
      <c r="L67" s="126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214">
        <f t="shared" si="8"/>
        <v>0</v>
      </c>
    </row>
    <row r="68" spans="1:24" ht="18.75" x14ac:dyDescent="0.3">
      <c r="A68" s="97" t="s">
        <v>216</v>
      </c>
      <c r="B68" s="98"/>
      <c r="C68" s="93" t="s">
        <v>66</v>
      </c>
      <c r="D68" s="93" t="s">
        <v>11</v>
      </c>
      <c r="E68" s="94">
        <f>10*200</f>
        <v>2000</v>
      </c>
      <c r="F68" s="95"/>
      <c r="G68" s="95"/>
      <c r="H68" s="95"/>
      <c r="I68" s="95">
        <v>150</v>
      </c>
      <c r="J68" s="95">
        <v>150</v>
      </c>
      <c r="K68" s="207">
        <v>150</v>
      </c>
      <c r="L68" s="126"/>
      <c r="M68" s="47">
        <v>332</v>
      </c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214">
        <f t="shared" si="8"/>
        <v>332</v>
      </c>
    </row>
    <row r="69" spans="1:24" ht="18.75" x14ac:dyDescent="0.3">
      <c r="A69" s="97" t="s">
        <v>216</v>
      </c>
      <c r="B69" s="98"/>
      <c r="C69" s="93" t="s">
        <v>66</v>
      </c>
      <c r="D69" s="93" t="s">
        <v>11</v>
      </c>
      <c r="E69" s="94">
        <f>4.8*200</f>
        <v>960</v>
      </c>
      <c r="F69" s="95"/>
      <c r="G69" s="95"/>
      <c r="H69" s="95"/>
      <c r="I69" s="95">
        <v>100</v>
      </c>
      <c r="J69" s="95">
        <v>100</v>
      </c>
      <c r="K69" s="207">
        <v>100</v>
      </c>
      <c r="L69" s="126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214">
        <f t="shared" si="8"/>
        <v>0</v>
      </c>
    </row>
    <row r="70" spans="1:24" ht="18.75" x14ac:dyDescent="0.3">
      <c r="A70" s="41" t="s">
        <v>70</v>
      </c>
      <c r="B70" s="42"/>
      <c r="C70" s="43" t="s">
        <v>66</v>
      </c>
      <c r="D70" s="43" t="s">
        <v>11</v>
      </c>
      <c r="E70" s="43">
        <v>550</v>
      </c>
      <c r="F70" s="57"/>
      <c r="G70" s="57"/>
      <c r="H70" s="57">
        <v>0</v>
      </c>
      <c r="I70" s="57">
        <v>0</v>
      </c>
      <c r="J70" s="57">
        <v>0</v>
      </c>
      <c r="K70" s="208">
        <v>0</v>
      </c>
      <c r="L70" s="126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214">
        <f t="shared" si="8"/>
        <v>0</v>
      </c>
    </row>
    <row r="71" spans="1:24" ht="18.75" x14ac:dyDescent="0.3">
      <c r="A71" s="41" t="s">
        <v>71</v>
      </c>
      <c r="B71" s="42"/>
      <c r="C71" s="43" t="s">
        <v>27</v>
      </c>
      <c r="D71" s="43" t="s">
        <v>11</v>
      </c>
      <c r="E71" s="43">
        <v>956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208">
        <v>0</v>
      </c>
      <c r="L71" s="126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214">
        <f t="shared" si="8"/>
        <v>0</v>
      </c>
    </row>
    <row r="72" spans="1:24" ht="18.75" x14ac:dyDescent="0.3">
      <c r="A72" s="41" t="s">
        <v>72</v>
      </c>
      <c r="B72" s="42"/>
      <c r="C72" s="43" t="s">
        <v>27</v>
      </c>
      <c r="D72" s="43" t="s">
        <v>11</v>
      </c>
      <c r="E72" s="44">
        <v>1599.489</v>
      </c>
      <c r="F72" s="57">
        <v>250</v>
      </c>
      <c r="G72" s="57">
        <v>250</v>
      </c>
      <c r="H72" s="57">
        <v>0</v>
      </c>
      <c r="I72" s="57">
        <v>0</v>
      </c>
      <c r="J72" s="57">
        <v>0</v>
      </c>
      <c r="K72" s="208">
        <v>0</v>
      </c>
      <c r="L72" s="126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214">
        <f t="shared" si="8"/>
        <v>0</v>
      </c>
    </row>
    <row r="73" spans="1:24" ht="18.75" x14ac:dyDescent="0.3">
      <c r="A73" s="41" t="s">
        <v>73</v>
      </c>
      <c r="B73" s="42"/>
      <c r="C73" s="43" t="s">
        <v>27</v>
      </c>
      <c r="D73" s="43" t="s">
        <v>11</v>
      </c>
      <c r="E73" s="43">
        <v>319</v>
      </c>
      <c r="F73" s="57">
        <v>50</v>
      </c>
      <c r="G73" s="57">
        <v>50</v>
      </c>
      <c r="H73" s="57">
        <v>0</v>
      </c>
      <c r="I73" s="57">
        <v>0</v>
      </c>
      <c r="J73" s="57">
        <v>0</v>
      </c>
      <c r="K73" s="208">
        <v>0</v>
      </c>
      <c r="L73" s="126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214">
        <f t="shared" si="8"/>
        <v>0</v>
      </c>
    </row>
    <row r="74" spans="1:24" ht="18.75" x14ac:dyDescent="0.3">
      <c r="A74" s="41" t="s">
        <v>74</v>
      </c>
      <c r="B74" s="42"/>
      <c r="C74" s="43" t="s">
        <v>27</v>
      </c>
      <c r="D74" s="43" t="s">
        <v>11</v>
      </c>
      <c r="E74" s="43">
        <v>963</v>
      </c>
      <c r="F74" s="57">
        <v>50</v>
      </c>
      <c r="G74" s="57">
        <v>50</v>
      </c>
      <c r="H74" s="57">
        <v>0</v>
      </c>
      <c r="I74" s="57">
        <v>0</v>
      </c>
      <c r="J74" s="57">
        <v>0</v>
      </c>
      <c r="K74" s="208">
        <v>0</v>
      </c>
      <c r="L74" s="126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214">
        <f t="shared" si="8"/>
        <v>0</v>
      </c>
    </row>
    <row r="75" spans="1:24" ht="18.75" x14ac:dyDescent="0.3">
      <c r="A75" s="41" t="s">
        <v>75</v>
      </c>
      <c r="B75" s="42"/>
      <c r="C75" s="43" t="s">
        <v>27</v>
      </c>
      <c r="D75" s="43" t="s">
        <v>11</v>
      </c>
      <c r="E75" s="44">
        <v>13000</v>
      </c>
      <c r="F75" s="57">
        <v>100</v>
      </c>
      <c r="G75" s="57">
        <v>100</v>
      </c>
      <c r="H75" s="57">
        <v>100</v>
      </c>
      <c r="I75" s="57">
        <v>100</v>
      </c>
      <c r="J75" s="57">
        <v>100</v>
      </c>
      <c r="K75" s="208">
        <v>100</v>
      </c>
      <c r="L75" s="126">
        <v>30</v>
      </c>
      <c r="M75" s="47"/>
      <c r="N75" s="47"/>
      <c r="O75" s="47">
        <v>58</v>
      </c>
      <c r="P75" s="47"/>
      <c r="Q75" s="47"/>
      <c r="R75" s="47"/>
      <c r="S75" s="47"/>
      <c r="T75" s="47">
        <v>8</v>
      </c>
      <c r="U75" s="47"/>
      <c r="V75" s="47"/>
      <c r="W75" s="47">
        <v>8</v>
      </c>
      <c r="X75" s="214">
        <f t="shared" si="8"/>
        <v>104</v>
      </c>
    </row>
    <row r="76" spans="1:24" x14ac:dyDescent="0.25">
      <c r="A76" s="59" t="s">
        <v>76</v>
      </c>
      <c r="B76" s="60"/>
      <c r="C76" s="61" t="s">
        <v>22</v>
      </c>
      <c r="D76" s="61" t="s">
        <v>16</v>
      </c>
      <c r="E76" s="62">
        <v>9774</v>
      </c>
      <c r="F76" s="75">
        <v>450</v>
      </c>
      <c r="G76" s="75">
        <v>450</v>
      </c>
      <c r="H76" s="75">
        <v>391</v>
      </c>
      <c r="I76" s="75">
        <v>391</v>
      </c>
      <c r="J76" s="96">
        <v>291</v>
      </c>
      <c r="K76" s="207">
        <v>291</v>
      </c>
      <c r="L76" s="126"/>
      <c r="M76" s="47">
        <v>38</v>
      </c>
      <c r="N76" s="47"/>
      <c r="O76" s="47"/>
      <c r="P76" s="47"/>
      <c r="Q76" s="47"/>
      <c r="R76" s="47"/>
      <c r="S76" s="47"/>
      <c r="T76" s="47">
        <v>31</v>
      </c>
      <c r="U76" s="47"/>
      <c r="V76" s="47"/>
      <c r="W76" s="47">
        <v>1530</v>
      </c>
      <c r="X76" s="47">
        <f t="shared" si="8"/>
        <v>1599</v>
      </c>
    </row>
    <row r="77" spans="1:24" x14ac:dyDescent="0.25">
      <c r="A77" s="41" t="s">
        <v>77</v>
      </c>
      <c r="B77" s="43" t="s">
        <v>59</v>
      </c>
      <c r="C77" s="43" t="s">
        <v>24</v>
      </c>
      <c r="D77" s="43" t="s">
        <v>16</v>
      </c>
      <c r="E77" s="44">
        <v>13329</v>
      </c>
      <c r="F77" s="57">
        <v>500</v>
      </c>
      <c r="G77" s="57">
        <v>500</v>
      </c>
      <c r="H77" s="57">
        <v>0</v>
      </c>
      <c r="I77" s="57">
        <v>0</v>
      </c>
      <c r="J77" s="58">
        <v>0</v>
      </c>
      <c r="K77" s="207">
        <v>0</v>
      </c>
      <c r="L77" s="126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>
        <f t="shared" si="8"/>
        <v>0</v>
      </c>
    </row>
    <row r="78" spans="1:24" x14ac:dyDescent="0.25">
      <c r="A78" s="41" t="s">
        <v>77</v>
      </c>
      <c r="B78" s="43" t="s">
        <v>59</v>
      </c>
      <c r="C78" s="43" t="s">
        <v>24</v>
      </c>
      <c r="D78" s="43" t="s">
        <v>16</v>
      </c>
      <c r="E78" s="44">
        <v>5332</v>
      </c>
      <c r="F78" s="57">
        <v>500</v>
      </c>
      <c r="G78" s="57">
        <v>500</v>
      </c>
      <c r="H78" s="57">
        <v>0</v>
      </c>
      <c r="I78" s="57">
        <v>0</v>
      </c>
      <c r="J78" s="58">
        <v>0</v>
      </c>
      <c r="K78" s="207">
        <v>0</v>
      </c>
      <c r="L78" s="126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>
        <f t="shared" si="8"/>
        <v>0</v>
      </c>
    </row>
    <row r="79" spans="1:24" ht="16.5" thickBot="1" x14ac:dyDescent="0.3">
      <c r="A79" s="99" t="s">
        <v>7</v>
      </c>
      <c r="B79" s="80" t="s">
        <v>7</v>
      </c>
      <c r="C79" s="81" t="s">
        <v>7</v>
      </c>
      <c r="D79" s="81" t="s">
        <v>7</v>
      </c>
      <c r="E79" s="100" t="s">
        <v>7</v>
      </c>
      <c r="F79" s="22"/>
      <c r="G79" s="22"/>
    </row>
    <row r="80" spans="1:24" ht="16.5" thickBot="1" x14ac:dyDescent="0.3">
      <c r="A80" s="101" t="s">
        <v>78</v>
      </c>
      <c r="B80" s="102"/>
      <c r="C80" s="38"/>
      <c r="D80" s="37"/>
      <c r="E80" s="39">
        <f t="shared" ref="E80:X80" si="9">SUM(E82:E103)</f>
        <v>287114.26702895504</v>
      </c>
      <c r="F80" s="39">
        <f t="shared" si="9"/>
        <v>5719</v>
      </c>
      <c r="G80" s="39">
        <f t="shared" si="9"/>
        <v>5797</v>
      </c>
      <c r="H80" s="39">
        <f t="shared" si="9"/>
        <v>5304</v>
      </c>
      <c r="I80" s="39">
        <f t="shared" si="9"/>
        <v>5304</v>
      </c>
      <c r="J80" s="39">
        <f t="shared" si="9"/>
        <v>6269</v>
      </c>
      <c r="K80" s="205">
        <f t="shared" si="9"/>
        <v>6369</v>
      </c>
      <c r="L80" s="191">
        <f t="shared" si="9"/>
        <v>592</v>
      </c>
      <c r="M80" s="39">
        <f t="shared" si="9"/>
        <v>292</v>
      </c>
      <c r="N80" s="39">
        <f t="shared" si="9"/>
        <v>178</v>
      </c>
      <c r="O80" s="39">
        <f t="shared" ref="O80:W80" si="10">SUM(O82:O103)</f>
        <v>1616</v>
      </c>
      <c r="P80" s="39">
        <f t="shared" si="10"/>
        <v>717</v>
      </c>
      <c r="Q80" s="39">
        <f t="shared" si="10"/>
        <v>1197</v>
      </c>
      <c r="R80" s="39">
        <f t="shared" si="10"/>
        <v>280</v>
      </c>
      <c r="S80" s="39">
        <f t="shared" si="10"/>
        <v>426</v>
      </c>
      <c r="T80" s="39">
        <f t="shared" si="10"/>
        <v>596</v>
      </c>
      <c r="U80" s="39">
        <f t="shared" si="10"/>
        <v>35</v>
      </c>
      <c r="V80" s="39">
        <f t="shared" si="10"/>
        <v>186</v>
      </c>
      <c r="W80" s="39">
        <f t="shared" si="10"/>
        <v>946</v>
      </c>
      <c r="X80" s="39">
        <f t="shared" si="9"/>
        <v>7061</v>
      </c>
    </row>
    <row r="81" spans="1:24" x14ac:dyDescent="0.25">
      <c r="A81" s="99" t="s">
        <v>7</v>
      </c>
      <c r="B81" s="80" t="s">
        <v>7</v>
      </c>
      <c r="C81" s="81" t="s">
        <v>7</v>
      </c>
      <c r="D81" s="81" t="s">
        <v>7</v>
      </c>
      <c r="E81" s="81" t="s">
        <v>7</v>
      </c>
      <c r="F81" s="22"/>
      <c r="G81" s="22"/>
    </row>
    <row r="82" spans="1:24" x14ac:dyDescent="0.25">
      <c r="A82" s="41" t="s">
        <v>79</v>
      </c>
      <c r="B82" s="43"/>
      <c r="C82" s="43" t="s">
        <v>80</v>
      </c>
      <c r="D82" s="43" t="s">
        <v>16</v>
      </c>
      <c r="E82" s="44">
        <v>2689</v>
      </c>
      <c r="F82" s="57"/>
      <c r="G82" s="57"/>
      <c r="H82" s="57"/>
      <c r="I82" s="57"/>
      <c r="J82" s="58">
        <v>0</v>
      </c>
      <c r="K82" s="207"/>
      <c r="L82" s="126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>
        <f>SUM(L82:W82)</f>
        <v>0</v>
      </c>
    </row>
    <row r="83" spans="1:24" x14ac:dyDescent="0.25">
      <c r="A83" s="41" t="s">
        <v>81</v>
      </c>
      <c r="B83" s="43"/>
      <c r="C83" s="43" t="s">
        <v>22</v>
      </c>
      <c r="D83" s="43" t="s">
        <v>16</v>
      </c>
      <c r="E83" s="44">
        <v>921</v>
      </c>
      <c r="F83" s="57">
        <v>0</v>
      </c>
      <c r="G83" s="57">
        <v>0</v>
      </c>
      <c r="H83" s="57"/>
      <c r="I83" s="57"/>
      <c r="J83" s="58">
        <v>0</v>
      </c>
      <c r="K83" s="207"/>
      <c r="L83" s="126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>
        <f t="shared" ref="X83:X103" si="11">SUM(L83:W83)</f>
        <v>0</v>
      </c>
    </row>
    <row r="84" spans="1:24" x14ac:dyDescent="0.25">
      <c r="A84" s="103" t="s">
        <v>82</v>
      </c>
      <c r="B84" s="104"/>
      <c r="C84" s="43" t="s">
        <v>57</v>
      </c>
      <c r="D84" s="43" t="s">
        <v>16</v>
      </c>
      <c r="E84" s="44">
        <v>13444</v>
      </c>
      <c r="F84" s="57"/>
      <c r="G84" s="57"/>
      <c r="H84" s="57"/>
      <c r="I84" s="57"/>
      <c r="J84" s="58">
        <v>0</v>
      </c>
      <c r="K84" s="207"/>
      <c r="L84" s="126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>
        <f t="shared" si="11"/>
        <v>0</v>
      </c>
    </row>
    <row r="85" spans="1:24" x14ac:dyDescent="0.25">
      <c r="A85" s="105" t="s">
        <v>83</v>
      </c>
      <c r="B85" s="106" t="s">
        <v>59</v>
      </c>
      <c r="C85" s="107" t="s">
        <v>84</v>
      </c>
      <c r="D85" s="107" t="s">
        <v>16</v>
      </c>
      <c r="E85" s="106">
        <v>4798.4670000000006</v>
      </c>
      <c r="F85" s="108">
        <v>700</v>
      </c>
      <c r="G85" s="108">
        <v>700</v>
      </c>
      <c r="H85" s="108">
        <v>1500</v>
      </c>
      <c r="I85" s="108">
        <v>1500</v>
      </c>
      <c r="J85" s="109">
        <v>1300</v>
      </c>
      <c r="K85" s="207">
        <v>1300</v>
      </c>
      <c r="L85" s="126">
        <v>86</v>
      </c>
      <c r="M85" s="47"/>
      <c r="N85" s="47"/>
      <c r="O85" s="47">
        <v>29</v>
      </c>
      <c r="P85" s="47"/>
      <c r="Q85" s="47">
        <v>168</v>
      </c>
      <c r="R85" s="47"/>
      <c r="S85" s="47">
        <v>129</v>
      </c>
      <c r="T85" s="47">
        <v>91</v>
      </c>
      <c r="U85" s="47"/>
      <c r="V85" s="47"/>
      <c r="W85" s="47">
        <v>159</v>
      </c>
      <c r="X85" s="47">
        <f t="shared" si="11"/>
        <v>662</v>
      </c>
    </row>
    <row r="86" spans="1:24" ht="18.75" x14ac:dyDescent="0.3">
      <c r="A86" s="110" t="s">
        <v>85</v>
      </c>
      <c r="B86" s="111"/>
      <c r="C86" s="112" t="s">
        <v>27</v>
      </c>
      <c r="D86" s="112" t="s">
        <v>11</v>
      </c>
      <c r="E86" s="111">
        <v>617</v>
      </c>
      <c r="F86" s="57">
        <v>150</v>
      </c>
      <c r="G86" s="57">
        <v>150</v>
      </c>
      <c r="H86" s="57">
        <v>177</v>
      </c>
      <c r="I86" s="57">
        <v>177</v>
      </c>
      <c r="J86" s="57">
        <v>177</v>
      </c>
      <c r="K86" s="208">
        <v>177</v>
      </c>
      <c r="L86" s="12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126">
        <v>5</v>
      </c>
      <c r="X86" s="214">
        <f t="shared" si="11"/>
        <v>5</v>
      </c>
    </row>
    <row r="87" spans="1:24" ht="18.75" x14ac:dyDescent="0.3">
      <c r="A87" s="113" t="s">
        <v>86</v>
      </c>
      <c r="B87" s="72"/>
      <c r="C87" s="71" t="s">
        <v>27</v>
      </c>
      <c r="D87" s="71" t="s">
        <v>11</v>
      </c>
      <c r="E87" s="72">
        <v>337</v>
      </c>
      <c r="F87" s="73"/>
      <c r="G87" s="73">
        <v>78</v>
      </c>
      <c r="H87" s="73">
        <v>100</v>
      </c>
      <c r="I87" s="73">
        <v>100</v>
      </c>
      <c r="J87" s="73">
        <v>100</v>
      </c>
      <c r="K87" s="208">
        <v>100</v>
      </c>
      <c r="L87" s="126"/>
      <c r="M87" s="47">
        <v>1</v>
      </c>
      <c r="N87" s="47"/>
      <c r="O87" s="47">
        <v>2</v>
      </c>
      <c r="P87" s="47">
        <v>19</v>
      </c>
      <c r="Q87" s="47">
        <v>50</v>
      </c>
      <c r="R87" s="47">
        <v>12</v>
      </c>
      <c r="S87" s="47"/>
      <c r="T87" s="47">
        <v>1</v>
      </c>
      <c r="U87" s="47">
        <v>35</v>
      </c>
      <c r="V87" s="47"/>
      <c r="W87" s="47">
        <v>15</v>
      </c>
      <c r="X87" s="214">
        <f t="shared" si="11"/>
        <v>135</v>
      </c>
    </row>
    <row r="88" spans="1:24" x14ac:dyDescent="0.25">
      <c r="A88" s="114" t="s">
        <v>87</v>
      </c>
      <c r="B88" s="90"/>
      <c r="C88" s="89" t="s">
        <v>22</v>
      </c>
      <c r="D88" s="89" t="s">
        <v>16</v>
      </c>
      <c r="E88" s="90">
        <v>178</v>
      </c>
      <c r="F88" s="57">
        <v>58</v>
      </c>
      <c r="G88" s="57">
        <v>58</v>
      </c>
      <c r="H88" s="57">
        <v>0</v>
      </c>
      <c r="I88" s="57">
        <v>0</v>
      </c>
      <c r="J88" s="58">
        <v>0</v>
      </c>
      <c r="K88" s="207"/>
      <c r="L88" s="126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>
        <f t="shared" si="11"/>
        <v>0</v>
      </c>
    </row>
    <row r="89" spans="1:24" x14ac:dyDescent="0.25">
      <c r="A89" s="115" t="s">
        <v>87</v>
      </c>
      <c r="B89" s="62"/>
      <c r="C89" s="61" t="s">
        <v>22</v>
      </c>
      <c r="D89" s="61" t="s">
        <v>16</v>
      </c>
      <c r="E89" s="62">
        <v>12228</v>
      </c>
      <c r="F89" s="75">
        <v>335</v>
      </c>
      <c r="G89" s="75">
        <v>335</v>
      </c>
      <c r="H89" s="75">
        <v>927</v>
      </c>
      <c r="I89" s="75">
        <v>727</v>
      </c>
      <c r="J89" s="96">
        <v>1892</v>
      </c>
      <c r="K89" s="207">
        <v>1892</v>
      </c>
      <c r="L89" s="126">
        <v>181</v>
      </c>
      <c r="M89" s="47">
        <v>286</v>
      </c>
      <c r="N89" s="47">
        <v>172</v>
      </c>
      <c r="O89" s="47">
        <v>5</v>
      </c>
      <c r="P89" s="47">
        <v>254</v>
      </c>
      <c r="Q89" s="47">
        <v>539</v>
      </c>
      <c r="R89" s="47">
        <v>211</v>
      </c>
      <c r="S89" s="47">
        <v>21</v>
      </c>
      <c r="T89" s="47">
        <v>276</v>
      </c>
      <c r="U89" s="47"/>
      <c r="V89" s="47">
        <v>186</v>
      </c>
      <c r="W89" s="126">
        <f>399+170</f>
        <v>569</v>
      </c>
      <c r="X89" s="47">
        <f t="shared" si="11"/>
        <v>2700</v>
      </c>
    </row>
    <row r="90" spans="1:24" ht="18.75" x14ac:dyDescent="0.3">
      <c r="A90" s="199" t="s">
        <v>87</v>
      </c>
      <c r="B90" s="197"/>
      <c r="C90" s="196" t="s">
        <v>22</v>
      </c>
      <c r="D90" s="196" t="s">
        <v>11</v>
      </c>
      <c r="E90" s="197">
        <v>16457</v>
      </c>
      <c r="G90" s="75"/>
      <c r="H90" s="75"/>
      <c r="I90" s="75"/>
      <c r="J90" s="96"/>
      <c r="K90" s="207">
        <v>100</v>
      </c>
      <c r="L90" s="126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214">
        <f t="shared" si="11"/>
        <v>0</v>
      </c>
    </row>
    <row r="91" spans="1:24" ht="18.75" x14ac:dyDescent="0.3">
      <c r="A91" s="115" t="s">
        <v>221</v>
      </c>
      <c r="B91" s="62"/>
      <c r="C91" s="61" t="s">
        <v>27</v>
      </c>
      <c r="D91" s="61" t="s">
        <v>11</v>
      </c>
      <c r="E91" s="62">
        <f>21.5*1.48597*177.721</f>
        <v>5677.893598955</v>
      </c>
      <c r="F91" s="75"/>
      <c r="G91" s="75"/>
      <c r="H91" s="75"/>
      <c r="I91" s="75">
        <v>200</v>
      </c>
      <c r="J91" s="75">
        <v>200</v>
      </c>
      <c r="K91" s="75">
        <v>200</v>
      </c>
      <c r="L91" s="126"/>
      <c r="M91" s="126"/>
      <c r="N91" s="126"/>
      <c r="O91" s="126"/>
      <c r="P91" s="126"/>
      <c r="Q91" s="126"/>
      <c r="R91" s="126"/>
      <c r="S91" s="126"/>
      <c r="T91" s="126">
        <v>6</v>
      </c>
      <c r="U91" s="126"/>
      <c r="V91" s="126"/>
      <c r="W91" s="126"/>
      <c r="X91" s="215">
        <f t="shared" si="11"/>
        <v>6</v>
      </c>
    </row>
    <row r="92" spans="1:24" x14ac:dyDescent="0.25">
      <c r="A92" s="41" t="s">
        <v>88</v>
      </c>
      <c r="B92" s="43" t="s">
        <v>59</v>
      </c>
      <c r="C92" s="43" t="s">
        <v>84</v>
      </c>
      <c r="D92" s="43" t="s">
        <v>16</v>
      </c>
      <c r="E92" s="44">
        <v>21327</v>
      </c>
      <c r="F92" s="42">
        <v>1500</v>
      </c>
      <c r="G92" s="42">
        <v>1500</v>
      </c>
      <c r="H92" s="42">
        <v>2500</v>
      </c>
      <c r="I92" s="42">
        <v>2500</v>
      </c>
      <c r="J92" s="116">
        <v>2500</v>
      </c>
      <c r="K92" s="209">
        <v>2500</v>
      </c>
      <c r="L92" s="126">
        <v>325</v>
      </c>
      <c r="M92" s="47">
        <v>5</v>
      </c>
      <c r="N92" s="47">
        <v>6</v>
      </c>
      <c r="O92" s="47">
        <v>1580</v>
      </c>
      <c r="P92" s="47">
        <v>444</v>
      </c>
      <c r="Q92" s="47">
        <v>440</v>
      </c>
      <c r="R92" s="47">
        <v>57</v>
      </c>
      <c r="S92" s="47">
        <v>276</v>
      </c>
      <c r="T92" s="47">
        <v>222</v>
      </c>
      <c r="U92" s="47"/>
      <c r="V92" s="47"/>
      <c r="W92" s="47">
        <v>198</v>
      </c>
      <c r="X92" s="47">
        <f t="shared" si="11"/>
        <v>3553</v>
      </c>
    </row>
    <row r="93" spans="1:24" x14ac:dyDescent="0.25">
      <c r="A93" s="41" t="s">
        <v>89</v>
      </c>
      <c r="B93" s="43" t="s">
        <v>59</v>
      </c>
      <c r="C93" s="43" t="s">
        <v>84</v>
      </c>
      <c r="D93" s="43" t="s">
        <v>16</v>
      </c>
      <c r="E93" s="44">
        <v>4443</v>
      </c>
      <c r="F93" s="42"/>
      <c r="G93" s="42">
        <v>0</v>
      </c>
      <c r="H93" s="42">
        <v>0</v>
      </c>
      <c r="I93" s="42">
        <v>0</v>
      </c>
      <c r="J93" s="116">
        <v>0</v>
      </c>
      <c r="K93" s="209">
        <v>0</v>
      </c>
      <c r="L93" s="126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>
        <f t="shared" si="11"/>
        <v>0</v>
      </c>
    </row>
    <row r="94" spans="1:24" x14ac:dyDescent="0.25">
      <c r="A94" s="41" t="s">
        <v>90</v>
      </c>
      <c r="B94" s="43" t="s">
        <v>59</v>
      </c>
      <c r="C94" s="43" t="s">
        <v>84</v>
      </c>
      <c r="D94" s="43" t="s">
        <v>16</v>
      </c>
      <c r="E94" s="44">
        <v>1066</v>
      </c>
      <c r="F94" s="42"/>
      <c r="G94" s="42">
        <v>0</v>
      </c>
      <c r="H94" s="42">
        <v>0</v>
      </c>
      <c r="I94" s="42">
        <v>0</v>
      </c>
      <c r="J94" s="116">
        <v>0</v>
      </c>
      <c r="K94" s="209">
        <v>0</v>
      </c>
      <c r="L94" s="126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>
        <f t="shared" si="11"/>
        <v>0</v>
      </c>
    </row>
    <row r="95" spans="1:24" x14ac:dyDescent="0.25">
      <c r="A95" s="41" t="s">
        <v>91</v>
      </c>
      <c r="B95" s="43" t="s">
        <v>59</v>
      </c>
      <c r="C95" s="43" t="s">
        <v>92</v>
      </c>
      <c r="D95" s="43" t="s">
        <v>16</v>
      </c>
      <c r="E95" s="44">
        <v>2310</v>
      </c>
      <c r="F95" s="42">
        <v>1460</v>
      </c>
      <c r="G95" s="42">
        <v>1460</v>
      </c>
      <c r="H95" s="42">
        <v>0</v>
      </c>
      <c r="I95" s="42">
        <v>0</v>
      </c>
      <c r="J95" s="116">
        <v>0</v>
      </c>
      <c r="K95" s="209">
        <v>0</v>
      </c>
      <c r="L95" s="126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>
        <f t="shared" si="11"/>
        <v>0</v>
      </c>
    </row>
    <row r="96" spans="1:24" x14ac:dyDescent="0.25">
      <c r="A96" s="41" t="s">
        <v>93</v>
      </c>
      <c r="B96" s="43" t="s">
        <v>59</v>
      </c>
      <c r="C96" s="43" t="s">
        <v>92</v>
      </c>
      <c r="D96" s="43" t="s">
        <v>16</v>
      </c>
      <c r="E96" s="44">
        <v>1066</v>
      </c>
      <c r="F96" s="42">
        <v>716</v>
      </c>
      <c r="G96" s="42">
        <v>716</v>
      </c>
      <c r="H96" s="42">
        <v>0</v>
      </c>
      <c r="I96" s="42">
        <v>0</v>
      </c>
      <c r="J96" s="116">
        <v>0</v>
      </c>
      <c r="K96" s="209">
        <v>0</v>
      </c>
      <c r="L96" s="126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>
        <f t="shared" si="11"/>
        <v>0</v>
      </c>
    </row>
    <row r="97" spans="1:25" x14ac:dyDescent="0.25">
      <c r="A97" s="41" t="s">
        <v>94</v>
      </c>
      <c r="B97" s="43" t="s">
        <v>59</v>
      </c>
      <c r="C97" s="43" t="s">
        <v>92</v>
      </c>
      <c r="D97" s="43" t="s">
        <v>16</v>
      </c>
      <c r="E97" s="44">
        <v>2488</v>
      </c>
      <c r="F97" s="42">
        <v>0</v>
      </c>
      <c r="G97" s="42">
        <v>0</v>
      </c>
      <c r="H97" s="42">
        <v>0</v>
      </c>
      <c r="I97" s="42">
        <v>0</v>
      </c>
      <c r="J97" s="116">
        <v>0</v>
      </c>
      <c r="K97" s="209">
        <v>0</v>
      </c>
      <c r="L97" s="126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>
        <f t="shared" si="11"/>
        <v>0</v>
      </c>
      <c r="Y97" s="117"/>
    </row>
    <row r="98" spans="1:25" x14ac:dyDescent="0.25">
      <c r="A98" s="118" t="s">
        <v>95</v>
      </c>
      <c r="B98" s="119" t="s">
        <v>59</v>
      </c>
      <c r="C98" s="119" t="s">
        <v>24</v>
      </c>
      <c r="D98" s="119" t="s">
        <v>16</v>
      </c>
      <c r="E98" s="120">
        <v>6900.90643</v>
      </c>
      <c r="F98" s="121">
        <v>0</v>
      </c>
      <c r="G98" s="121">
        <v>0</v>
      </c>
      <c r="H98" s="121">
        <v>0</v>
      </c>
      <c r="I98" s="121">
        <v>0</v>
      </c>
      <c r="J98" s="122">
        <v>0</v>
      </c>
      <c r="K98" s="209">
        <v>0</v>
      </c>
      <c r="L98" s="126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>
        <f t="shared" si="11"/>
        <v>0</v>
      </c>
    </row>
    <row r="99" spans="1:25" x14ac:dyDescent="0.25">
      <c r="A99" s="41" t="s">
        <v>96</v>
      </c>
      <c r="B99" s="43" t="s">
        <v>59</v>
      </c>
      <c r="C99" s="43" t="s">
        <v>63</v>
      </c>
      <c r="D99" s="43" t="s">
        <v>16</v>
      </c>
      <c r="E99" s="44">
        <v>10620</v>
      </c>
      <c r="F99" s="42"/>
      <c r="G99" s="42">
        <v>0</v>
      </c>
      <c r="H99" s="42">
        <v>0</v>
      </c>
      <c r="I99" s="42">
        <v>0</v>
      </c>
      <c r="J99" s="116">
        <v>0</v>
      </c>
      <c r="K99" s="209">
        <v>0</v>
      </c>
      <c r="L99" s="126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>
        <f t="shared" si="11"/>
        <v>0</v>
      </c>
    </row>
    <row r="100" spans="1:25" x14ac:dyDescent="0.25">
      <c r="A100" s="41" t="s">
        <v>58</v>
      </c>
      <c r="B100" s="43" t="s">
        <v>59</v>
      </c>
      <c r="C100" s="43" t="s">
        <v>84</v>
      </c>
      <c r="D100" s="43" t="s">
        <v>16</v>
      </c>
      <c r="E100" s="44">
        <v>5332</v>
      </c>
      <c r="F100" s="42">
        <v>800</v>
      </c>
      <c r="G100" s="42">
        <v>800</v>
      </c>
      <c r="H100" s="42">
        <v>100</v>
      </c>
      <c r="I100" s="42">
        <v>100</v>
      </c>
      <c r="J100" s="116">
        <v>100</v>
      </c>
      <c r="K100" s="209">
        <v>100</v>
      </c>
      <c r="L100" s="126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>
        <f t="shared" si="11"/>
        <v>0</v>
      </c>
    </row>
    <row r="101" spans="1:25" x14ac:dyDescent="0.25">
      <c r="A101" s="41" t="s">
        <v>97</v>
      </c>
      <c r="B101" s="43" t="s">
        <v>59</v>
      </c>
      <c r="C101" s="43" t="s">
        <v>63</v>
      </c>
      <c r="D101" s="43" t="s">
        <v>16</v>
      </c>
      <c r="E101" s="44">
        <v>61220</v>
      </c>
      <c r="F101" s="42"/>
      <c r="G101" s="42">
        <v>0</v>
      </c>
      <c r="H101" s="42">
        <v>0</v>
      </c>
      <c r="I101" s="42">
        <v>0</v>
      </c>
      <c r="J101" s="116">
        <v>0</v>
      </c>
      <c r="K101" s="209">
        <v>0</v>
      </c>
      <c r="L101" s="126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>
        <f t="shared" si="11"/>
        <v>0</v>
      </c>
    </row>
    <row r="102" spans="1:25" x14ac:dyDescent="0.25">
      <c r="A102" s="118" t="s">
        <v>98</v>
      </c>
      <c r="B102" s="119" t="s">
        <v>59</v>
      </c>
      <c r="C102" s="119" t="s">
        <v>63</v>
      </c>
      <c r="D102" s="119" t="s">
        <v>16</v>
      </c>
      <c r="E102" s="120">
        <v>25592</v>
      </c>
      <c r="F102" s="121"/>
      <c r="G102" s="121">
        <v>0</v>
      </c>
      <c r="H102" s="121">
        <v>0</v>
      </c>
      <c r="I102" s="121">
        <v>0</v>
      </c>
      <c r="J102" s="122">
        <v>0</v>
      </c>
      <c r="K102" s="209">
        <v>0</v>
      </c>
      <c r="L102" s="126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>
        <f t="shared" si="11"/>
        <v>0</v>
      </c>
    </row>
    <row r="103" spans="1:25" x14ac:dyDescent="0.25">
      <c r="A103" s="41" t="s">
        <v>99</v>
      </c>
      <c r="B103" s="43" t="s">
        <v>59</v>
      </c>
      <c r="C103" s="43" t="s">
        <v>63</v>
      </c>
      <c r="D103" s="43" t="s">
        <v>16</v>
      </c>
      <c r="E103" s="44">
        <v>87402</v>
      </c>
      <c r="F103" s="42"/>
      <c r="G103" s="42">
        <v>0</v>
      </c>
      <c r="H103" s="42">
        <v>0</v>
      </c>
      <c r="I103" s="42">
        <v>0</v>
      </c>
      <c r="J103" s="116">
        <v>0</v>
      </c>
      <c r="K103" s="209">
        <v>0</v>
      </c>
      <c r="L103" s="126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>
        <f t="shared" si="11"/>
        <v>0</v>
      </c>
    </row>
    <row r="104" spans="1:25" ht="16.5" thickBot="1" x14ac:dyDescent="0.3">
      <c r="A104" s="80" t="s">
        <v>7</v>
      </c>
      <c r="B104" s="80" t="s">
        <v>7</v>
      </c>
      <c r="C104" s="81" t="s">
        <v>7</v>
      </c>
      <c r="D104" s="81" t="s">
        <v>7</v>
      </c>
      <c r="E104" s="81" t="s">
        <v>7</v>
      </c>
      <c r="F104" s="123"/>
      <c r="G104" s="123"/>
    </row>
    <row r="105" spans="1:25" ht="16.5" thickBot="1" x14ac:dyDescent="0.3">
      <c r="A105" s="36" t="s">
        <v>100</v>
      </c>
      <c r="B105" s="102"/>
      <c r="C105" s="37"/>
      <c r="D105" s="38"/>
      <c r="E105" s="39">
        <f>SUM(E110:E115)</f>
        <v>17723</v>
      </c>
      <c r="F105" s="39">
        <f t="shared" ref="F105:X105" si="12">SUM(F107:F115)</f>
        <v>2552</v>
      </c>
      <c r="G105" s="39">
        <f t="shared" si="12"/>
        <v>2756</v>
      </c>
      <c r="H105" s="39">
        <f t="shared" si="12"/>
        <v>3111</v>
      </c>
      <c r="I105" s="39">
        <f t="shared" si="12"/>
        <v>2711</v>
      </c>
      <c r="J105" s="39">
        <f t="shared" si="12"/>
        <v>1392</v>
      </c>
      <c r="K105" s="205">
        <f t="shared" si="12"/>
        <v>1695</v>
      </c>
      <c r="L105" s="191">
        <f t="shared" si="12"/>
        <v>36</v>
      </c>
      <c r="M105" s="39">
        <f t="shared" si="12"/>
        <v>16</v>
      </c>
      <c r="N105" s="39">
        <f t="shared" si="12"/>
        <v>119</v>
      </c>
      <c r="O105" s="39">
        <f t="shared" si="12"/>
        <v>32</v>
      </c>
      <c r="P105" s="39">
        <f t="shared" si="12"/>
        <v>0</v>
      </c>
      <c r="Q105" s="39">
        <f t="shared" si="12"/>
        <v>111</v>
      </c>
      <c r="R105" s="39">
        <f t="shared" si="12"/>
        <v>0</v>
      </c>
      <c r="S105" s="39">
        <f t="shared" si="12"/>
        <v>0</v>
      </c>
      <c r="T105" s="39">
        <f t="shared" si="12"/>
        <v>531</v>
      </c>
      <c r="U105" s="39">
        <f t="shared" si="12"/>
        <v>114</v>
      </c>
      <c r="V105" s="39">
        <f t="shared" si="12"/>
        <v>0</v>
      </c>
      <c r="W105" s="39">
        <f t="shared" si="12"/>
        <v>535</v>
      </c>
      <c r="X105" s="39">
        <f t="shared" si="12"/>
        <v>1494</v>
      </c>
    </row>
    <row r="106" spans="1:25" x14ac:dyDescent="0.25">
      <c r="A106" s="124" t="s">
        <v>7</v>
      </c>
      <c r="B106" s="124" t="s">
        <v>7</v>
      </c>
      <c r="C106" s="125" t="s">
        <v>7</v>
      </c>
      <c r="D106" s="125" t="s">
        <v>7</v>
      </c>
      <c r="E106" s="125" t="s">
        <v>7</v>
      </c>
      <c r="F106" s="123"/>
      <c r="G106" s="123"/>
    </row>
    <row r="107" spans="1:25" x14ac:dyDescent="0.25">
      <c r="A107" s="126" t="s">
        <v>101</v>
      </c>
      <c r="B107" s="61"/>
      <c r="C107" s="61" t="s">
        <v>24</v>
      </c>
      <c r="D107" s="61" t="s">
        <v>16</v>
      </c>
      <c r="E107" s="62">
        <v>2666</v>
      </c>
      <c r="F107" s="60">
        <v>200</v>
      </c>
      <c r="G107" s="60">
        <v>127</v>
      </c>
      <c r="H107" s="60">
        <v>253</v>
      </c>
      <c r="I107" s="60">
        <v>253</v>
      </c>
      <c r="J107" s="127">
        <v>153</v>
      </c>
      <c r="K107" s="209">
        <v>153</v>
      </c>
      <c r="L107" s="126">
        <v>36</v>
      </c>
      <c r="M107" s="47">
        <v>16</v>
      </c>
      <c r="N107" s="47"/>
      <c r="O107" s="47">
        <v>32</v>
      </c>
      <c r="P107" s="47"/>
      <c r="Q107" s="47">
        <v>90</v>
      </c>
      <c r="R107" s="47"/>
      <c r="S107" s="47"/>
      <c r="T107" s="47">
        <v>139</v>
      </c>
      <c r="U107" s="47"/>
      <c r="V107" s="47"/>
      <c r="W107" s="47"/>
      <c r="X107" s="47">
        <f>SUM(L107:W107)</f>
        <v>313</v>
      </c>
    </row>
    <row r="108" spans="1:25" x14ac:dyDescent="0.25">
      <c r="A108" s="200" t="s">
        <v>241</v>
      </c>
      <c r="B108" s="61"/>
      <c r="C108" s="61" t="s">
        <v>24</v>
      </c>
      <c r="D108" s="61" t="s">
        <v>16</v>
      </c>
      <c r="E108" s="62">
        <v>2950</v>
      </c>
      <c r="F108" s="60"/>
      <c r="G108" s="60"/>
      <c r="H108" s="60"/>
      <c r="I108" s="60"/>
      <c r="J108" s="127"/>
      <c r="K108" s="209">
        <v>150</v>
      </c>
      <c r="L108" s="126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>
        <f t="shared" ref="X108:X115" si="13">SUM(L108:W108)</f>
        <v>0</v>
      </c>
    </row>
    <row r="109" spans="1:25" x14ac:dyDescent="0.25">
      <c r="A109" s="128" t="s">
        <v>102</v>
      </c>
      <c r="B109" s="129"/>
      <c r="C109" s="129" t="s">
        <v>22</v>
      </c>
      <c r="D109" s="129" t="s">
        <v>16</v>
      </c>
      <c r="E109" s="130">
        <v>2656</v>
      </c>
      <c r="F109" s="131"/>
      <c r="G109" s="131">
        <v>277</v>
      </c>
      <c r="H109" s="132">
        <v>1403</v>
      </c>
      <c r="I109" s="132">
        <v>1403</v>
      </c>
      <c r="J109" s="132">
        <v>403</v>
      </c>
      <c r="K109" s="209">
        <v>403</v>
      </c>
      <c r="L109" s="126"/>
      <c r="M109" s="47"/>
      <c r="N109" s="47">
        <v>119</v>
      </c>
      <c r="O109" s="47"/>
      <c r="P109" s="47"/>
      <c r="Q109" s="47">
        <v>21</v>
      </c>
      <c r="R109" s="47"/>
      <c r="S109" s="47"/>
      <c r="T109" s="47"/>
      <c r="U109" s="47">
        <v>114</v>
      </c>
      <c r="V109" s="47"/>
      <c r="W109" s="47"/>
      <c r="X109" s="47">
        <f t="shared" si="13"/>
        <v>254</v>
      </c>
    </row>
    <row r="110" spans="1:25" x14ac:dyDescent="0.25">
      <c r="A110" s="42" t="s">
        <v>103</v>
      </c>
      <c r="B110" s="42"/>
      <c r="C110" s="43" t="s">
        <v>22</v>
      </c>
      <c r="D110" s="43" t="s">
        <v>16</v>
      </c>
      <c r="E110" s="44">
        <v>912</v>
      </c>
      <c r="F110" s="42">
        <v>184</v>
      </c>
      <c r="G110" s="42">
        <v>184</v>
      </c>
      <c r="H110" s="42">
        <v>100</v>
      </c>
      <c r="I110" s="42">
        <v>100</v>
      </c>
      <c r="J110" s="116">
        <v>280</v>
      </c>
      <c r="K110" s="209">
        <v>280</v>
      </c>
      <c r="L110" s="126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126">
        <v>535</v>
      </c>
      <c r="X110" s="126">
        <f t="shared" si="13"/>
        <v>535</v>
      </c>
    </row>
    <row r="111" spans="1:25" ht="18.75" x14ac:dyDescent="0.3">
      <c r="A111" s="42" t="s">
        <v>103</v>
      </c>
      <c r="B111" s="42"/>
      <c r="C111" s="43" t="s">
        <v>22</v>
      </c>
      <c r="D111" s="43" t="s">
        <v>11</v>
      </c>
      <c r="E111" s="44">
        <v>912</v>
      </c>
      <c r="F111" s="42">
        <v>184</v>
      </c>
      <c r="G111" s="42">
        <v>184</v>
      </c>
      <c r="H111" s="42">
        <v>100</v>
      </c>
      <c r="I111" s="42">
        <v>100</v>
      </c>
      <c r="J111" s="42">
        <v>0</v>
      </c>
      <c r="K111" s="210">
        <v>0</v>
      </c>
      <c r="L111" s="126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214">
        <f t="shared" si="13"/>
        <v>0</v>
      </c>
    </row>
    <row r="112" spans="1:25" ht="18.75" x14ac:dyDescent="0.3">
      <c r="A112" s="98" t="s">
        <v>104</v>
      </c>
      <c r="B112" s="98"/>
      <c r="C112" s="93" t="s">
        <v>22</v>
      </c>
      <c r="D112" s="93" t="s">
        <v>11</v>
      </c>
      <c r="E112" s="94">
        <v>4443</v>
      </c>
      <c r="F112" s="98">
        <v>800</v>
      </c>
      <c r="G112" s="98">
        <v>800</v>
      </c>
      <c r="H112" s="98">
        <v>800</v>
      </c>
      <c r="I112" s="98">
        <v>400</v>
      </c>
      <c r="J112" s="98">
        <v>0</v>
      </c>
      <c r="K112" s="210">
        <v>0</v>
      </c>
      <c r="L112" s="126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214">
        <f t="shared" si="13"/>
        <v>0</v>
      </c>
    </row>
    <row r="113" spans="1:24" x14ac:dyDescent="0.25">
      <c r="A113" s="42" t="s">
        <v>105</v>
      </c>
      <c r="B113" s="43"/>
      <c r="C113" s="43" t="s">
        <v>22</v>
      </c>
      <c r="D113" s="43" t="s">
        <v>16</v>
      </c>
      <c r="E113" s="44">
        <v>2617</v>
      </c>
      <c r="F113" s="67">
        <v>184</v>
      </c>
      <c r="G113" s="67">
        <v>184</v>
      </c>
      <c r="H113" s="67">
        <v>455</v>
      </c>
      <c r="I113" s="67">
        <v>455</v>
      </c>
      <c r="J113" s="104">
        <v>556</v>
      </c>
      <c r="K113" s="211">
        <v>556</v>
      </c>
      <c r="L113" s="126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>
        <f t="shared" si="13"/>
        <v>0</v>
      </c>
    </row>
    <row r="114" spans="1:24" x14ac:dyDescent="0.25">
      <c r="A114" s="42" t="s">
        <v>106</v>
      </c>
      <c r="B114" s="43" t="s">
        <v>59</v>
      </c>
      <c r="C114" s="43" t="s">
        <v>55</v>
      </c>
      <c r="D114" s="43" t="s">
        <v>16</v>
      </c>
      <c r="E114" s="44">
        <v>3507</v>
      </c>
      <c r="F114" s="42">
        <v>0</v>
      </c>
      <c r="G114" s="42">
        <v>0</v>
      </c>
      <c r="H114" s="42">
        <v>0</v>
      </c>
      <c r="I114" s="42">
        <v>0</v>
      </c>
      <c r="J114" s="116">
        <v>0</v>
      </c>
      <c r="K114" s="209"/>
      <c r="L114" s="126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>
        <f t="shared" si="13"/>
        <v>0</v>
      </c>
    </row>
    <row r="115" spans="1:24" x14ac:dyDescent="0.25">
      <c r="A115" s="42" t="s">
        <v>106</v>
      </c>
      <c r="B115" s="43" t="s">
        <v>59</v>
      </c>
      <c r="C115" s="43" t="s">
        <v>84</v>
      </c>
      <c r="D115" s="43" t="s">
        <v>16</v>
      </c>
      <c r="E115" s="44">
        <v>5332</v>
      </c>
      <c r="F115" s="42">
        <v>1000</v>
      </c>
      <c r="G115" s="42">
        <v>1000</v>
      </c>
      <c r="H115" s="42">
        <v>0</v>
      </c>
      <c r="I115" s="42">
        <v>0</v>
      </c>
      <c r="J115" s="116">
        <v>0</v>
      </c>
      <c r="K115" s="209">
        <v>153</v>
      </c>
      <c r="L115" s="126"/>
      <c r="M115" s="47"/>
      <c r="N115" s="47"/>
      <c r="O115" s="47"/>
      <c r="P115" s="47"/>
      <c r="Q115" s="47"/>
      <c r="R115" s="47"/>
      <c r="S115" s="47"/>
      <c r="T115" s="47">
        <v>392</v>
      </c>
      <c r="U115" s="47"/>
      <c r="V115" s="47"/>
      <c r="W115" s="47"/>
      <c r="X115" s="47">
        <f t="shared" si="13"/>
        <v>392</v>
      </c>
    </row>
    <row r="116" spans="1:24" ht="16.5" thickBot="1" x14ac:dyDescent="0.3">
      <c r="A116" s="80" t="s">
        <v>7</v>
      </c>
      <c r="B116" s="80" t="s">
        <v>7</v>
      </c>
      <c r="C116" s="81" t="s">
        <v>7</v>
      </c>
      <c r="D116" s="81" t="s">
        <v>7</v>
      </c>
      <c r="E116" s="81" t="s">
        <v>7</v>
      </c>
      <c r="F116" s="123"/>
      <c r="G116" s="123"/>
    </row>
    <row r="117" spans="1:24" ht="16.5" thickBot="1" x14ac:dyDescent="0.3">
      <c r="A117" s="82" t="s">
        <v>107</v>
      </c>
      <c r="B117" s="83"/>
      <c r="C117" s="83"/>
      <c r="D117" s="84"/>
      <c r="E117" s="39">
        <f t="shared" ref="E117:X117" si="14">SUM(E119:E142)</f>
        <v>35998</v>
      </c>
      <c r="F117" s="39">
        <f t="shared" si="14"/>
        <v>2973</v>
      </c>
      <c r="G117" s="39">
        <f t="shared" si="14"/>
        <v>3273</v>
      </c>
      <c r="H117" s="39">
        <f t="shared" si="14"/>
        <v>1991</v>
      </c>
      <c r="I117" s="39">
        <f t="shared" si="14"/>
        <v>1641</v>
      </c>
      <c r="J117" s="39">
        <f t="shared" si="14"/>
        <v>1147</v>
      </c>
      <c r="K117" s="205">
        <f t="shared" si="14"/>
        <v>1147</v>
      </c>
      <c r="L117" s="191">
        <f t="shared" si="14"/>
        <v>6</v>
      </c>
      <c r="M117" s="39">
        <f t="shared" si="14"/>
        <v>263</v>
      </c>
      <c r="N117" s="39">
        <f t="shared" si="14"/>
        <v>54</v>
      </c>
      <c r="O117" s="39">
        <f t="shared" si="14"/>
        <v>0</v>
      </c>
      <c r="P117" s="39">
        <f t="shared" si="14"/>
        <v>931</v>
      </c>
      <c r="Q117" s="39">
        <f t="shared" si="14"/>
        <v>358</v>
      </c>
      <c r="R117" s="39">
        <f t="shared" si="14"/>
        <v>138</v>
      </c>
      <c r="S117" s="39">
        <f t="shared" si="14"/>
        <v>111</v>
      </c>
      <c r="T117" s="39">
        <f t="shared" si="14"/>
        <v>471</v>
      </c>
      <c r="U117" s="39">
        <f t="shared" si="14"/>
        <v>0</v>
      </c>
      <c r="V117" s="39">
        <f t="shared" si="14"/>
        <v>101</v>
      </c>
      <c r="W117" s="39">
        <f t="shared" si="14"/>
        <v>60</v>
      </c>
      <c r="X117" s="39">
        <f t="shared" si="14"/>
        <v>2493</v>
      </c>
    </row>
    <row r="118" spans="1:24" x14ac:dyDescent="0.25">
      <c r="A118" s="80" t="s">
        <v>7</v>
      </c>
      <c r="B118" s="80" t="s">
        <v>7</v>
      </c>
      <c r="C118" s="81" t="s">
        <v>7</v>
      </c>
      <c r="D118" s="81" t="s">
        <v>7</v>
      </c>
      <c r="E118" s="81" t="s">
        <v>7</v>
      </c>
      <c r="F118" s="22"/>
      <c r="G118" s="22"/>
    </row>
    <row r="119" spans="1:24" ht="18.75" x14ac:dyDescent="0.3">
      <c r="A119" s="133" t="s">
        <v>108</v>
      </c>
      <c r="B119" s="134"/>
      <c r="C119" s="43" t="s">
        <v>66</v>
      </c>
      <c r="D119" s="43" t="s">
        <v>11</v>
      </c>
      <c r="E119" s="135">
        <v>1220</v>
      </c>
      <c r="F119" s="45"/>
      <c r="G119" s="45"/>
      <c r="H119" s="45"/>
      <c r="I119" s="45"/>
      <c r="J119" s="45"/>
      <c r="K119" s="208"/>
      <c r="L119" s="126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214">
        <f>SUM(L119:W119)</f>
        <v>0</v>
      </c>
    </row>
    <row r="120" spans="1:24" ht="18.75" x14ac:dyDescent="0.3">
      <c r="A120" s="136" t="s">
        <v>109</v>
      </c>
      <c r="B120" s="137"/>
      <c r="C120" s="93" t="s">
        <v>66</v>
      </c>
      <c r="D120" s="93" t="s">
        <v>11</v>
      </c>
      <c r="E120" s="138">
        <v>1470</v>
      </c>
      <c r="F120" s="139"/>
      <c r="G120" s="139"/>
      <c r="H120" s="139"/>
      <c r="I120" s="139">
        <v>250</v>
      </c>
      <c r="J120" s="139">
        <v>250</v>
      </c>
      <c r="K120" s="208">
        <v>250</v>
      </c>
      <c r="L120" s="126"/>
      <c r="M120" s="47">
        <v>68</v>
      </c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214">
        <f t="shared" ref="X120:X142" si="15">SUM(L120:W120)</f>
        <v>68</v>
      </c>
    </row>
    <row r="121" spans="1:24" ht="18.75" x14ac:dyDescent="0.3">
      <c r="A121" s="133" t="s">
        <v>110</v>
      </c>
      <c r="B121" s="134"/>
      <c r="C121" s="43" t="s">
        <v>66</v>
      </c>
      <c r="D121" s="43" t="s">
        <v>11</v>
      </c>
      <c r="E121" s="135">
        <v>406</v>
      </c>
      <c r="F121" s="45"/>
      <c r="G121" s="45"/>
      <c r="H121" s="45"/>
      <c r="I121" s="45"/>
      <c r="J121" s="45"/>
      <c r="K121" s="208"/>
      <c r="L121" s="126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214">
        <f t="shared" si="15"/>
        <v>0</v>
      </c>
    </row>
    <row r="122" spans="1:24" ht="18.75" x14ac:dyDescent="0.3">
      <c r="A122" s="133" t="s">
        <v>111</v>
      </c>
      <c r="B122" s="134"/>
      <c r="C122" s="43" t="s">
        <v>66</v>
      </c>
      <c r="D122" s="43" t="s">
        <v>11</v>
      </c>
      <c r="E122" s="135">
        <v>1900</v>
      </c>
      <c r="F122" s="45"/>
      <c r="G122" s="45"/>
      <c r="H122" s="45"/>
      <c r="I122" s="45"/>
      <c r="J122" s="45"/>
      <c r="K122" s="208"/>
      <c r="L122" s="126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214">
        <f t="shared" si="15"/>
        <v>0</v>
      </c>
    </row>
    <row r="123" spans="1:24" ht="18.75" x14ac:dyDescent="0.3">
      <c r="A123" s="140" t="s">
        <v>199</v>
      </c>
      <c r="B123" s="134"/>
      <c r="C123" s="43" t="s">
        <v>22</v>
      </c>
      <c r="D123" s="43" t="s">
        <v>11</v>
      </c>
      <c r="E123" s="135">
        <v>272</v>
      </c>
      <c r="F123" s="45">
        <v>0</v>
      </c>
      <c r="G123" s="45">
        <v>0</v>
      </c>
      <c r="H123" s="45">
        <v>72</v>
      </c>
      <c r="I123" s="45">
        <v>72</v>
      </c>
      <c r="J123" s="45">
        <v>72</v>
      </c>
      <c r="K123" s="208">
        <v>72</v>
      </c>
      <c r="L123" s="126">
        <v>6</v>
      </c>
      <c r="M123" s="47">
        <v>10</v>
      </c>
      <c r="N123" s="47">
        <v>6</v>
      </c>
      <c r="O123" s="47"/>
      <c r="P123" s="47">
        <v>12</v>
      </c>
      <c r="Q123" s="47">
        <v>10</v>
      </c>
      <c r="R123" s="47"/>
      <c r="S123" s="47">
        <v>54</v>
      </c>
      <c r="T123" s="47">
        <v>5</v>
      </c>
      <c r="U123" s="47"/>
      <c r="V123" s="47">
        <v>27</v>
      </c>
      <c r="W123" s="47">
        <v>21</v>
      </c>
      <c r="X123" s="214">
        <f t="shared" si="15"/>
        <v>151</v>
      </c>
    </row>
    <row r="124" spans="1:24" x14ac:dyDescent="0.25">
      <c r="A124" s="41" t="s">
        <v>112</v>
      </c>
      <c r="B124" s="42"/>
      <c r="C124" s="43" t="s">
        <v>27</v>
      </c>
      <c r="D124" s="43" t="s">
        <v>16</v>
      </c>
      <c r="E124" s="44">
        <v>1817</v>
      </c>
      <c r="F124" s="45">
        <v>400</v>
      </c>
      <c r="G124" s="45">
        <v>400</v>
      </c>
      <c r="H124" s="45">
        <v>200</v>
      </c>
      <c r="I124" s="45">
        <v>200</v>
      </c>
      <c r="J124" s="46">
        <v>0</v>
      </c>
      <c r="K124" s="207">
        <v>0</v>
      </c>
      <c r="L124" s="126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>
        <f t="shared" si="15"/>
        <v>0</v>
      </c>
    </row>
    <row r="125" spans="1:24" ht="18.75" x14ac:dyDescent="0.3">
      <c r="A125" s="141" t="s">
        <v>113</v>
      </c>
      <c r="B125" s="142"/>
      <c r="C125" s="112" t="s">
        <v>22</v>
      </c>
      <c r="D125" s="112" t="s">
        <v>11</v>
      </c>
      <c r="E125" s="111">
        <v>485</v>
      </c>
      <c r="F125" s="45">
        <v>0</v>
      </c>
      <c r="G125" s="45">
        <v>0</v>
      </c>
      <c r="H125" s="45">
        <v>0</v>
      </c>
      <c r="I125" s="45">
        <v>0</v>
      </c>
      <c r="J125" s="45"/>
      <c r="K125" s="208"/>
      <c r="L125" s="126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214">
        <f t="shared" si="15"/>
        <v>0</v>
      </c>
    </row>
    <row r="126" spans="1:24" x14ac:dyDescent="0.25">
      <c r="A126" s="41" t="s">
        <v>114</v>
      </c>
      <c r="B126" s="42"/>
      <c r="C126" s="43" t="s">
        <v>22</v>
      </c>
      <c r="D126" s="43" t="s">
        <v>16</v>
      </c>
      <c r="E126" s="44">
        <v>2666</v>
      </c>
      <c r="F126" s="45">
        <v>800</v>
      </c>
      <c r="G126" s="45">
        <v>800</v>
      </c>
      <c r="H126" s="45">
        <v>260</v>
      </c>
      <c r="I126" s="45">
        <v>260</v>
      </c>
      <c r="J126" s="46">
        <v>0</v>
      </c>
      <c r="K126" s="207">
        <v>0</v>
      </c>
      <c r="L126" s="126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>
        <f t="shared" si="15"/>
        <v>0</v>
      </c>
    </row>
    <row r="127" spans="1:24" ht="18.75" x14ac:dyDescent="0.3">
      <c r="A127" s="143" t="s">
        <v>115</v>
      </c>
      <c r="B127" s="144"/>
      <c r="C127" s="145" t="s">
        <v>22</v>
      </c>
      <c r="D127" s="145" t="s">
        <v>11</v>
      </c>
      <c r="E127" s="146">
        <v>888</v>
      </c>
      <c r="F127" s="147">
        <v>0</v>
      </c>
      <c r="G127" s="147">
        <v>250</v>
      </c>
      <c r="H127" s="147">
        <v>0</v>
      </c>
      <c r="I127" s="147">
        <v>0</v>
      </c>
      <c r="J127" s="147"/>
      <c r="K127" s="208"/>
      <c r="L127" s="126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214">
        <f t="shared" si="15"/>
        <v>0</v>
      </c>
    </row>
    <row r="128" spans="1:24" x14ac:dyDescent="0.25">
      <c r="A128" s="41" t="s">
        <v>115</v>
      </c>
      <c r="B128" s="42"/>
      <c r="C128" s="43" t="s">
        <v>22</v>
      </c>
      <c r="D128" s="43" t="s">
        <v>16</v>
      </c>
      <c r="E128" s="44">
        <v>1769</v>
      </c>
      <c r="F128" s="57">
        <v>0</v>
      </c>
      <c r="G128" s="57">
        <v>0</v>
      </c>
      <c r="H128" s="57">
        <v>0</v>
      </c>
      <c r="I128" s="57">
        <v>0</v>
      </c>
      <c r="J128" s="58">
        <v>0</v>
      </c>
      <c r="K128" s="207">
        <v>0</v>
      </c>
      <c r="L128" s="126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>
        <f t="shared" si="15"/>
        <v>0</v>
      </c>
    </row>
    <row r="129" spans="1:24" ht="18.75" x14ac:dyDescent="0.3">
      <c r="A129" s="148" t="s">
        <v>116</v>
      </c>
      <c r="B129" s="85"/>
      <c r="C129" s="61" t="s">
        <v>47</v>
      </c>
      <c r="D129" s="61" t="s">
        <v>11</v>
      </c>
      <c r="E129" s="62">
        <v>92</v>
      </c>
      <c r="F129" s="57"/>
      <c r="G129" s="57"/>
      <c r="H129" s="57"/>
      <c r="I129" s="57"/>
      <c r="J129" s="57"/>
      <c r="K129" s="208"/>
      <c r="L129" s="126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214">
        <f t="shared" si="15"/>
        <v>0</v>
      </c>
    </row>
    <row r="130" spans="1:24" ht="18.75" x14ac:dyDescent="0.3">
      <c r="A130" s="41" t="s">
        <v>117</v>
      </c>
      <c r="B130" s="67"/>
      <c r="C130" s="43" t="s">
        <v>118</v>
      </c>
      <c r="D130" s="43" t="s">
        <v>11</v>
      </c>
      <c r="E130" s="44">
        <v>267</v>
      </c>
      <c r="F130" s="57"/>
      <c r="G130" s="57"/>
      <c r="H130" s="57"/>
      <c r="I130" s="57"/>
      <c r="J130" s="57"/>
      <c r="K130" s="208"/>
      <c r="L130" s="126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214">
        <f t="shared" si="15"/>
        <v>0</v>
      </c>
    </row>
    <row r="131" spans="1:24" ht="18.75" x14ac:dyDescent="0.3">
      <c r="A131" s="41" t="s">
        <v>119</v>
      </c>
      <c r="B131" s="67"/>
      <c r="C131" s="43" t="s">
        <v>118</v>
      </c>
      <c r="D131" s="43" t="s">
        <v>11</v>
      </c>
      <c r="E131" s="44">
        <v>267</v>
      </c>
      <c r="F131" s="57"/>
      <c r="G131" s="57"/>
      <c r="H131" s="57"/>
      <c r="I131" s="57"/>
      <c r="J131" s="57"/>
      <c r="K131" s="208"/>
      <c r="L131" s="126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214">
        <f t="shared" si="15"/>
        <v>0</v>
      </c>
    </row>
    <row r="132" spans="1:24" x14ac:dyDescent="0.25">
      <c r="A132" s="41" t="s">
        <v>120</v>
      </c>
      <c r="B132" s="67"/>
      <c r="C132" s="43" t="s">
        <v>22</v>
      </c>
      <c r="D132" s="43" t="s">
        <v>16</v>
      </c>
      <c r="E132" s="44">
        <v>3513</v>
      </c>
      <c r="F132" s="57">
        <v>362</v>
      </c>
      <c r="G132" s="57">
        <v>362</v>
      </c>
      <c r="H132" s="57">
        <v>0</v>
      </c>
      <c r="I132" s="57">
        <v>0</v>
      </c>
      <c r="J132" s="58">
        <v>0</v>
      </c>
      <c r="K132" s="207">
        <v>0</v>
      </c>
      <c r="L132" s="126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>
        <f t="shared" si="15"/>
        <v>0</v>
      </c>
    </row>
    <row r="133" spans="1:24" x14ac:dyDescent="0.25">
      <c r="A133" s="59" t="s">
        <v>121</v>
      </c>
      <c r="B133" s="60"/>
      <c r="C133" s="61" t="s">
        <v>22</v>
      </c>
      <c r="D133" s="61" t="s">
        <v>16</v>
      </c>
      <c r="E133" s="62">
        <v>12244</v>
      </c>
      <c r="F133" s="75">
        <v>611</v>
      </c>
      <c r="G133" s="75">
        <v>611</v>
      </c>
      <c r="H133" s="75">
        <v>189</v>
      </c>
      <c r="I133" s="75">
        <v>189</v>
      </c>
      <c r="J133" s="96">
        <v>250</v>
      </c>
      <c r="K133" s="207">
        <v>250</v>
      </c>
      <c r="L133" s="126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>
        <f t="shared" si="15"/>
        <v>0</v>
      </c>
    </row>
    <row r="134" spans="1:24" ht="18.75" x14ac:dyDescent="0.3">
      <c r="A134" s="92" t="s">
        <v>122</v>
      </c>
      <c r="B134" s="98"/>
      <c r="C134" s="93" t="s">
        <v>22</v>
      </c>
      <c r="D134" s="93" t="s">
        <v>11</v>
      </c>
      <c r="E134" s="94">
        <v>5332</v>
      </c>
      <c r="F134" s="139">
        <v>800</v>
      </c>
      <c r="G134" s="139">
        <v>800</v>
      </c>
      <c r="H134" s="139">
        <v>1200</v>
      </c>
      <c r="I134" s="139">
        <v>600</v>
      </c>
      <c r="J134" s="139">
        <v>500</v>
      </c>
      <c r="K134" s="208">
        <v>500</v>
      </c>
      <c r="L134" s="126"/>
      <c r="M134" s="47">
        <v>153</v>
      </c>
      <c r="N134" s="47">
        <v>48</v>
      </c>
      <c r="O134" s="47"/>
      <c r="P134" s="47">
        <v>876</v>
      </c>
      <c r="Q134" s="47">
        <v>295</v>
      </c>
      <c r="R134" s="47">
        <v>122</v>
      </c>
      <c r="S134" s="47"/>
      <c r="T134" s="47">
        <v>429</v>
      </c>
      <c r="U134" s="47"/>
      <c r="V134" s="47"/>
      <c r="W134" s="47">
        <v>39</v>
      </c>
      <c r="X134" s="214">
        <f t="shared" si="15"/>
        <v>1962</v>
      </c>
    </row>
    <row r="135" spans="1:24" ht="18.75" x14ac:dyDescent="0.3">
      <c r="A135" s="69" t="s">
        <v>123</v>
      </c>
      <c r="B135" s="70"/>
      <c r="C135" s="71" t="s">
        <v>22</v>
      </c>
      <c r="D135" s="71" t="s">
        <v>11</v>
      </c>
      <c r="E135" s="72">
        <v>489</v>
      </c>
      <c r="F135" s="73"/>
      <c r="G135" s="73">
        <v>50</v>
      </c>
      <c r="H135" s="73">
        <v>70</v>
      </c>
      <c r="I135" s="73">
        <v>70</v>
      </c>
      <c r="J135" s="73">
        <v>75</v>
      </c>
      <c r="K135" s="208">
        <v>75</v>
      </c>
      <c r="L135" s="126"/>
      <c r="M135" s="47">
        <v>32</v>
      </c>
      <c r="N135" s="47"/>
      <c r="O135" s="47"/>
      <c r="P135" s="47">
        <v>43</v>
      </c>
      <c r="Q135" s="47">
        <v>53</v>
      </c>
      <c r="R135" s="47">
        <v>16</v>
      </c>
      <c r="S135" s="47">
        <v>57</v>
      </c>
      <c r="T135" s="47">
        <v>37</v>
      </c>
      <c r="U135" s="47"/>
      <c r="V135" s="47">
        <v>74</v>
      </c>
      <c r="W135" s="47"/>
      <c r="X135" s="214">
        <f t="shared" si="15"/>
        <v>312</v>
      </c>
    </row>
    <row r="136" spans="1:24" ht="18.75" x14ac:dyDescent="0.3">
      <c r="A136" s="85" t="s">
        <v>124</v>
      </c>
      <c r="B136" s="61"/>
      <c r="C136" s="61" t="s">
        <v>47</v>
      </c>
      <c r="D136" s="61" t="s">
        <v>11</v>
      </c>
      <c r="E136" s="62">
        <v>216</v>
      </c>
      <c r="F136" s="57"/>
      <c r="G136" s="57"/>
      <c r="H136" s="57"/>
      <c r="I136" s="57"/>
      <c r="J136" s="57"/>
      <c r="K136" s="208"/>
      <c r="L136" s="126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214">
        <f t="shared" si="15"/>
        <v>0</v>
      </c>
    </row>
    <row r="137" spans="1:24" ht="18.75" x14ac:dyDescent="0.3">
      <c r="A137" s="85" t="s">
        <v>125</v>
      </c>
      <c r="B137" s="61"/>
      <c r="C137" s="61" t="s">
        <v>47</v>
      </c>
      <c r="D137" s="61" t="s">
        <v>11</v>
      </c>
      <c r="E137" s="62">
        <v>15</v>
      </c>
      <c r="F137" s="57"/>
      <c r="G137" s="57"/>
      <c r="H137" s="57"/>
      <c r="I137" s="57"/>
      <c r="J137" s="57"/>
      <c r="K137" s="208"/>
      <c r="L137" s="126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214">
        <f t="shared" si="15"/>
        <v>0</v>
      </c>
    </row>
    <row r="138" spans="1:24" ht="18.75" x14ac:dyDescent="0.3">
      <c r="A138" s="85" t="s">
        <v>126</v>
      </c>
      <c r="B138" s="61"/>
      <c r="C138" s="61" t="s">
        <v>47</v>
      </c>
      <c r="D138" s="61" t="s">
        <v>11</v>
      </c>
      <c r="E138" s="62">
        <v>69</v>
      </c>
      <c r="F138" s="57"/>
      <c r="G138" s="57"/>
      <c r="H138" s="57"/>
      <c r="I138" s="57"/>
      <c r="J138" s="57"/>
      <c r="K138" s="208"/>
      <c r="L138" s="126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214">
        <f t="shared" si="15"/>
        <v>0</v>
      </c>
    </row>
    <row r="139" spans="1:24" ht="18.75" x14ac:dyDescent="0.3">
      <c r="A139" s="67" t="s">
        <v>127</v>
      </c>
      <c r="B139" s="43"/>
      <c r="C139" s="43" t="s">
        <v>14</v>
      </c>
      <c r="D139" s="43" t="s">
        <v>11</v>
      </c>
      <c r="E139" s="44">
        <v>280</v>
      </c>
      <c r="F139" s="45"/>
      <c r="G139" s="45"/>
      <c r="H139" s="45"/>
      <c r="I139" s="45"/>
      <c r="J139" s="45"/>
      <c r="K139" s="208"/>
      <c r="L139" s="126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214">
        <f t="shared" si="15"/>
        <v>0</v>
      </c>
    </row>
    <row r="140" spans="1:24" ht="18.75" x14ac:dyDescent="0.3">
      <c r="A140" s="67" t="s">
        <v>128</v>
      </c>
      <c r="B140" s="43"/>
      <c r="C140" s="43" t="s">
        <v>14</v>
      </c>
      <c r="D140" s="43" t="s">
        <v>11</v>
      </c>
      <c r="E140" s="44">
        <v>123</v>
      </c>
      <c r="F140" s="45"/>
      <c r="G140" s="45"/>
      <c r="H140" s="45"/>
      <c r="I140" s="45"/>
      <c r="J140" s="45"/>
      <c r="K140" s="208"/>
      <c r="L140" s="126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214">
        <f t="shared" si="15"/>
        <v>0</v>
      </c>
    </row>
    <row r="141" spans="1:24" ht="18.75" x14ac:dyDescent="0.3">
      <c r="A141" s="67" t="s">
        <v>129</v>
      </c>
      <c r="B141" s="43"/>
      <c r="C141" s="43" t="s">
        <v>14</v>
      </c>
      <c r="D141" s="43" t="s">
        <v>11</v>
      </c>
      <c r="E141" s="44">
        <v>121</v>
      </c>
      <c r="F141" s="45"/>
      <c r="G141" s="45"/>
      <c r="H141" s="45"/>
      <c r="I141" s="45"/>
      <c r="J141" s="45"/>
      <c r="K141" s="208"/>
      <c r="L141" s="126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214">
        <f t="shared" si="15"/>
        <v>0</v>
      </c>
    </row>
    <row r="142" spans="1:24" ht="18.75" x14ac:dyDescent="0.3">
      <c r="A142" s="67" t="s">
        <v>130</v>
      </c>
      <c r="B142" s="43"/>
      <c r="C142" s="43" t="s">
        <v>14</v>
      </c>
      <c r="D142" s="43" t="s">
        <v>11</v>
      </c>
      <c r="E142" s="44">
        <v>77</v>
      </c>
      <c r="F142" s="45"/>
      <c r="G142" s="45"/>
      <c r="H142" s="45"/>
      <c r="I142" s="45"/>
      <c r="J142" s="45"/>
      <c r="K142" s="208"/>
      <c r="L142" s="126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214">
        <f t="shared" si="15"/>
        <v>0</v>
      </c>
    </row>
    <row r="143" spans="1:24" ht="16.5" thickBot="1" x14ac:dyDescent="0.3">
      <c r="A143" s="80" t="s">
        <v>7</v>
      </c>
      <c r="B143" s="80" t="s">
        <v>7</v>
      </c>
      <c r="C143" s="81" t="s">
        <v>7</v>
      </c>
      <c r="D143" s="81" t="s">
        <v>7</v>
      </c>
      <c r="E143" s="81" t="s">
        <v>7</v>
      </c>
      <c r="F143" s="22"/>
      <c r="G143" s="22"/>
    </row>
    <row r="144" spans="1:24" ht="16.5" thickBot="1" x14ac:dyDescent="0.3">
      <c r="A144" s="36" t="s">
        <v>131</v>
      </c>
      <c r="B144" s="37"/>
      <c r="C144" s="37"/>
      <c r="D144" s="37"/>
      <c r="E144" s="39">
        <f t="shared" ref="E144:X144" si="16">SUM(E146:E158)</f>
        <v>19516.504208385999</v>
      </c>
      <c r="F144" s="39">
        <f t="shared" si="16"/>
        <v>1597</v>
      </c>
      <c r="G144" s="39">
        <f t="shared" si="16"/>
        <v>1947</v>
      </c>
      <c r="H144" s="39">
        <f t="shared" si="16"/>
        <v>1775</v>
      </c>
      <c r="I144" s="39">
        <f t="shared" si="16"/>
        <v>1850</v>
      </c>
      <c r="J144" s="39">
        <f t="shared" si="16"/>
        <v>1510</v>
      </c>
      <c r="K144" s="205">
        <f t="shared" si="16"/>
        <v>1510</v>
      </c>
      <c r="L144" s="191">
        <f t="shared" si="16"/>
        <v>0</v>
      </c>
      <c r="M144" s="39">
        <f t="shared" si="16"/>
        <v>106</v>
      </c>
      <c r="N144" s="39">
        <f t="shared" si="16"/>
        <v>286</v>
      </c>
      <c r="O144" s="39">
        <f t="shared" si="16"/>
        <v>0</v>
      </c>
      <c r="P144" s="39">
        <f t="shared" si="16"/>
        <v>0</v>
      </c>
      <c r="Q144" s="39">
        <f t="shared" si="16"/>
        <v>0</v>
      </c>
      <c r="R144" s="39">
        <f t="shared" si="16"/>
        <v>0</v>
      </c>
      <c r="S144" s="39">
        <f t="shared" si="16"/>
        <v>44</v>
      </c>
      <c r="T144" s="39">
        <f t="shared" si="16"/>
        <v>862</v>
      </c>
      <c r="U144" s="39">
        <f t="shared" si="16"/>
        <v>0</v>
      </c>
      <c r="V144" s="39">
        <f t="shared" si="16"/>
        <v>17</v>
      </c>
      <c r="W144" s="39">
        <f t="shared" si="16"/>
        <v>25</v>
      </c>
      <c r="X144" s="39">
        <f t="shared" si="16"/>
        <v>1340</v>
      </c>
    </row>
    <row r="145" spans="1:24" x14ac:dyDescent="0.25">
      <c r="A145" s="80" t="s">
        <v>7</v>
      </c>
      <c r="B145" s="80" t="s">
        <v>7</v>
      </c>
      <c r="C145" s="81" t="s">
        <v>7</v>
      </c>
      <c r="D145" s="81" t="s">
        <v>7</v>
      </c>
      <c r="E145" s="81" t="s">
        <v>7</v>
      </c>
      <c r="F145" s="22"/>
      <c r="G145" s="22"/>
    </row>
    <row r="146" spans="1:24" ht="18.75" x14ac:dyDescent="0.3">
      <c r="A146" s="42" t="s">
        <v>132</v>
      </c>
      <c r="B146" s="42"/>
      <c r="C146" s="43" t="s">
        <v>22</v>
      </c>
      <c r="D146" s="43" t="s">
        <v>11</v>
      </c>
      <c r="E146" s="44">
        <v>597</v>
      </c>
      <c r="F146" s="45">
        <v>0</v>
      </c>
      <c r="G146" s="45">
        <v>0</v>
      </c>
      <c r="H146" s="45">
        <v>0</v>
      </c>
      <c r="I146" s="45">
        <v>0</v>
      </c>
      <c r="J146" s="45"/>
      <c r="K146" s="208"/>
      <c r="L146" s="126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214">
        <f>SUM(L146:W146)</f>
        <v>0</v>
      </c>
    </row>
    <row r="147" spans="1:24" x14ac:dyDescent="0.25">
      <c r="A147" s="70" t="s">
        <v>133</v>
      </c>
      <c r="B147" s="70"/>
      <c r="C147" s="71" t="s">
        <v>22</v>
      </c>
      <c r="D147" s="71" t="s">
        <v>16</v>
      </c>
      <c r="E147" s="72">
        <v>2544</v>
      </c>
      <c r="F147" s="73">
        <v>0</v>
      </c>
      <c r="G147" s="73">
        <v>350</v>
      </c>
      <c r="H147" s="73">
        <v>350</v>
      </c>
      <c r="I147" s="73">
        <v>350</v>
      </c>
      <c r="J147" s="74">
        <v>0</v>
      </c>
      <c r="K147" s="207">
        <v>0</v>
      </c>
      <c r="L147" s="126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>
        <f t="shared" ref="X147:X158" si="17">SUM(L147:W147)</f>
        <v>0</v>
      </c>
    </row>
    <row r="148" spans="1:24" x14ac:dyDescent="0.25">
      <c r="A148" s="42" t="s">
        <v>134</v>
      </c>
      <c r="B148" s="42"/>
      <c r="C148" s="43" t="s">
        <v>22</v>
      </c>
      <c r="D148" s="43" t="s">
        <v>16</v>
      </c>
      <c r="E148" s="44">
        <v>1850.5849583859999</v>
      </c>
      <c r="F148" s="57">
        <v>350</v>
      </c>
      <c r="G148" s="57">
        <v>350</v>
      </c>
      <c r="H148" s="57">
        <v>355</v>
      </c>
      <c r="I148" s="57">
        <v>355</v>
      </c>
      <c r="J148" s="58">
        <v>550</v>
      </c>
      <c r="K148" s="207">
        <v>550</v>
      </c>
      <c r="L148" s="126"/>
      <c r="M148" s="47"/>
      <c r="N148" s="47"/>
      <c r="O148" s="47"/>
      <c r="P148" s="47"/>
      <c r="Q148" s="47"/>
      <c r="R148" s="47"/>
      <c r="S148" s="47"/>
      <c r="T148" s="47">
        <v>310</v>
      </c>
      <c r="U148" s="47"/>
      <c r="V148" s="47"/>
      <c r="W148" s="47"/>
      <c r="X148" s="47">
        <f t="shared" si="17"/>
        <v>310</v>
      </c>
    </row>
    <row r="149" spans="1:24" ht="18.75" x14ac:dyDescent="0.3">
      <c r="A149" s="42" t="s">
        <v>134</v>
      </c>
      <c r="B149" s="42"/>
      <c r="C149" s="43" t="s">
        <v>22</v>
      </c>
      <c r="D149" s="43" t="s">
        <v>11</v>
      </c>
      <c r="E149" s="44">
        <f>618+(9.25*177.721)</f>
        <v>2261.9192499999999</v>
      </c>
      <c r="F149" s="57">
        <v>200</v>
      </c>
      <c r="G149" s="57">
        <v>200</v>
      </c>
      <c r="H149" s="57">
        <v>300</v>
      </c>
      <c r="I149" s="57">
        <v>300</v>
      </c>
      <c r="J149" s="57">
        <v>250</v>
      </c>
      <c r="K149" s="208">
        <v>250</v>
      </c>
      <c r="L149" s="126"/>
      <c r="M149" s="47">
        <v>18</v>
      </c>
      <c r="N149" s="47"/>
      <c r="O149" s="47"/>
      <c r="P149" s="47"/>
      <c r="Q149" s="47"/>
      <c r="R149" s="47"/>
      <c r="S149" s="47">
        <v>44</v>
      </c>
      <c r="T149" s="47">
        <v>238</v>
      </c>
      <c r="U149" s="47"/>
      <c r="V149" s="47">
        <v>17</v>
      </c>
      <c r="W149" s="47">
        <v>25</v>
      </c>
      <c r="X149" s="214">
        <f t="shared" si="17"/>
        <v>342</v>
      </c>
    </row>
    <row r="150" spans="1:24" x14ac:dyDescent="0.25">
      <c r="A150" s="42" t="s">
        <v>135</v>
      </c>
      <c r="B150" s="67"/>
      <c r="C150" s="43" t="s">
        <v>24</v>
      </c>
      <c r="D150" s="43" t="s">
        <v>16</v>
      </c>
      <c r="E150" s="44">
        <v>1781</v>
      </c>
      <c r="F150" s="57">
        <v>397</v>
      </c>
      <c r="G150" s="57">
        <v>397</v>
      </c>
      <c r="H150" s="57">
        <v>200</v>
      </c>
      <c r="I150" s="57">
        <v>200</v>
      </c>
      <c r="J150" s="58">
        <v>100</v>
      </c>
      <c r="K150" s="207">
        <v>100</v>
      </c>
      <c r="L150" s="126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>
        <f t="shared" si="17"/>
        <v>0</v>
      </c>
    </row>
    <row r="151" spans="1:24" ht="18.75" x14ac:dyDescent="0.3">
      <c r="A151" s="42" t="s">
        <v>136</v>
      </c>
      <c r="B151" s="43"/>
      <c r="C151" s="43" t="s">
        <v>137</v>
      </c>
      <c r="D151" s="43" t="s">
        <v>11</v>
      </c>
      <c r="E151" s="44">
        <v>3481</v>
      </c>
      <c r="F151" s="57"/>
      <c r="G151" s="57"/>
      <c r="H151" s="57"/>
      <c r="I151" s="57"/>
      <c r="J151" s="57"/>
      <c r="K151" s="208"/>
      <c r="L151" s="126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214">
        <f t="shared" si="17"/>
        <v>0</v>
      </c>
    </row>
    <row r="152" spans="1:24" ht="18.75" x14ac:dyDescent="0.3">
      <c r="A152" s="42" t="s">
        <v>138</v>
      </c>
      <c r="B152" s="43"/>
      <c r="C152" s="43" t="s">
        <v>22</v>
      </c>
      <c r="D152" s="43" t="s">
        <v>11</v>
      </c>
      <c r="E152" s="44">
        <v>151</v>
      </c>
      <c r="F152" s="57">
        <v>50</v>
      </c>
      <c r="G152" s="57">
        <v>50</v>
      </c>
      <c r="H152" s="57">
        <v>0</v>
      </c>
      <c r="I152" s="57">
        <v>0</v>
      </c>
      <c r="J152" s="57"/>
      <c r="K152" s="208"/>
      <c r="L152" s="126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214">
        <f t="shared" si="17"/>
        <v>0</v>
      </c>
    </row>
    <row r="153" spans="1:24" ht="18.75" x14ac:dyDescent="0.3">
      <c r="A153" s="98" t="s">
        <v>139</v>
      </c>
      <c r="B153" s="93"/>
      <c r="C153" s="93" t="s">
        <v>66</v>
      </c>
      <c r="D153" s="93" t="s">
        <v>11</v>
      </c>
      <c r="E153" s="94">
        <f>10*200</f>
        <v>2000</v>
      </c>
      <c r="F153" s="139">
        <v>250</v>
      </c>
      <c r="G153" s="139">
        <v>250</v>
      </c>
      <c r="H153" s="139">
        <v>250</v>
      </c>
      <c r="I153" s="139">
        <v>125</v>
      </c>
      <c r="J153" s="139">
        <v>125</v>
      </c>
      <c r="K153" s="208">
        <v>125</v>
      </c>
      <c r="L153" s="126"/>
      <c r="M153" s="47">
        <v>88</v>
      </c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214">
        <f t="shared" si="17"/>
        <v>88</v>
      </c>
    </row>
    <row r="154" spans="1:24" ht="18.75" x14ac:dyDescent="0.3">
      <c r="A154" s="98" t="s">
        <v>217</v>
      </c>
      <c r="B154" s="93"/>
      <c r="C154" s="93" t="s">
        <v>66</v>
      </c>
      <c r="D154" s="93" t="s">
        <v>11</v>
      </c>
      <c r="E154" s="94">
        <f>8*200</f>
        <v>1600</v>
      </c>
      <c r="F154" s="139"/>
      <c r="G154" s="139"/>
      <c r="H154" s="139"/>
      <c r="I154" s="139">
        <v>200</v>
      </c>
      <c r="J154" s="139">
        <v>200</v>
      </c>
      <c r="K154" s="208">
        <v>200</v>
      </c>
      <c r="L154" s="126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214">
        <f t="shared" si="17"/>
        <v>0</v>
      </c>
    </row>
    <row r="155" spans="1:24" ht="18.75" x14ac:dyDescent="0.3">
      <c r="A155" s="67" t="s">
        <v>140</v>
      </c>
      <c r="B155" s="67"/>
      <c r="C155" s="43" t="s">
        <v>14</v>
      </c>
      <c r="D155" s="43" t="s">
        <v>11</v>
      </c>
      <c r="E155" s="44">
        <v>393</v>
      </c>
      <c r="F155" s="45"/>
      <c r="G155" s="45"/>
      <c r="H155" s="45"/>
      <c r="I155" s="45"/>
      <c r="J155" s="45"/>
      <c r="K155" s="208"/>
      <c r="L155" s="126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214">
        <f t="shared" si="17"/>
        <v>0</v>
      </c>
    </row>
    <row r="156" spans="1:24" ht="18.75" x14ac:dyDescent="0.3">
      <c r="A156" s="67" t="s">
        <v>141</v>
      </c>
      <c r="B156" s="67"/>
      <c r="C156" s="43" t="s">
        <v>14</v>
      </c>
      <c r="D156" s="43" t="s">
        <v>11</v>
      </c>
      <c r="E156" s="44">
        <v>77</v>
      </c>
      <c r="F156" s="45"/>
      <c r="G156" s="45"/>
      <c r="H156" s="45"/>
      <c r="I156" s="45"/>
      <c r="J156" s="45"/>
      <c r="K156" s="208"/>
      <c r="L156" s="126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214">
        <f t="shared" si="17"/>
        <v>0</v>
      </c>
    </row>
    <row r="157" spans="1:24" ht="18.75" x14ac:dyDescent="0.3">
      <c r="A157" s="67" t="s">
        <v>142</v>
      </c>
      <c r="B157" s="43"/>
      <c r="C157" s="43" t="s">
        <v>14</v>
      </c>
      <c r="D157" s="43" t="s">
        <v>11</v>
      </c>
      <c r="E157" s="44">
        <v>163</v>
      </c>
      <c r="F157" s="45"/>
      <c r="G157" s="45"/>
      <c r="H157" s="45"/>
      <c r="I157" s="45"/>
      <c r="J157" s="45"/>
      <c r="K157" s="208"/>
      <c r="L157" s="126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214">
        <f t="shared" si="17"/>
        <v>0</v>
      </c>
    </row>
    <row r="158" spans="1:24" x14ac:dyDescent="0.25">
      <c r="A158" s="42" t="s">
        <v>143</v>
      </c>
      <c r="B158" s="43"/>
      <c r="C158" s="43" t="s">
        <v>22</v>
      </c>
      <c r="D158" s="43" t="s">
        <v>16</v>
      </c>
      <c r="E158" s="44">
        <v>2617</v>
      </c>
      <c r="F158" s="57">
        <v>350</v>
      </c>
      <c r="G158" s="57">
        <v>350</v>
      </c>
      <c r="H158" s="57">
        <v>320</v>
      </c>
      <c r="I158" s="57">
        <v>320</v>
      </c>
      <c r="J158" s="66">
        <v>285</v>
      </c>
      <c r="K158" s="207">
        <v>285</v>
      </c>
      <c r="L158" s="126"/>
      <c r="M158" s="47"/>
      <c r="N158" s="47">
        <v>286</v>
      </c>
      <c r="O158" s="47"/>
      <c r="P158" s="47"/>
      <c r="Q158" s="47"/>
      <c r="R158" s="47"/>
      <c r="S158" s="47"/>
      <c r="T158" s="47">
        <v>314</v>
      </c>
      <c r="U158" s="47"/>
      <c r="V158" s="47"/>
      <c r="W158" s="47"/>
      <c r="X158" s="47">
        <f t="shared" si="17"/>
        <v>600</v>
      </c>
    </row>
    <row r="159" spans="1:24" ht="16.5" thickBot="1" x14ac:dyDescent="0.3">
      <c r="A159" s="80" t="s">
        <v>7</v>
      </c>
      <c r="B159" s="80" t="s">
        <v>7</v>
      </c>
      <c r="C159" s="81" t="s">
        <v>7</v>
      </c>
      <c r="D159" s="81" t="s">
        <v>7</v>
      </c>
      <c r="E159" s="81" t="s">
        <v>7</v>
      </c>
      <c r="F159" s="22"/>
      <c r="G159" s="22"/>
    </row>
    <row r="160" spans="1:24" ht="16.5" thickBot="1" x14ac:dyDescent="0.3">
      <c r="A160" s="36" t="s">
        <v>144</v>
      </c>
      <c r="B160" s="37"/>
      <c r="C160" s="36"/>
      <c r="D160" s="37"/>
      <c r="E160" s="39">
        <f>SUM(E163:E199)</f>
        <v>37882.046999999999</v>
      </c>
      <c r="F160" s="39">
        <f t="shared" ref="F160:X160" si="18">SUM(F162:F186)</f>
        <v>5758</v>
      </c>
      <c r="G160" s="39">
        <f t="shared" si="18"/>
        <v>6358</v>
      </c>
      <c r="H160" s="39">
        <f t="shared" si="18"/>
        <v>5685</v>
      </c>
      <c r="I160" s="39">
        <f t="shared" si="18"/>
        <v>5735</v>
      </c>
      <c r="J160" s="39">
        <f t="shared" si="18"/>
        <v>3526</v>
      </c>
      <c r="K160" s="205">
        <f t="shared" si="18"/>
        <v>4127</v>
      </c>
      <c r="L160" s="191">
        <f t="shared" si="18"/>
        <v>279</v>
      </c>
      <c r="M160" s="39">
        <f t="shared" si="18"/>
        <v>115</v>
      </c>
      <c r="N160" s="39">
        <f t="shared" si="18"/>
        <v>244</v>
      </c>
      <c r="O160" s="39">
        <f t="shared" ref="O160:W160" si="19">SUM(O162:O199)</f>
        <v>258</v>
      </c>
      <c r="P160" s="39">
        <f t="shared" si="19"/>
        <v>166</v>
      </c>
      <c r="Q160" s="39">
        <f t="shared" si="19"/>
        <v>188</v>
      </c>
      <c r="R160" s="39">
        <f t="shared" si="19"/>
        <v>343</v>
      </c>
      <c r="S160" s="39">
        <f t="shared" si="19"/>
        <v>279</v>
      </c>
      <c r="T160" s="39">
        <f t="shared" si="19"/>
        <v>24</v>
      </c>
      <c r="U160" s="39">
        <f t="shared" si="19"/>
        <v>651</v>
      </c>
      <c r="V160" s="39">
        <f t="shared" si="19"/>
        <v>1909</v>
      </c>
      <c r="W160" s="39">
        <f t="shared" si="19"/>
        <v>924</v>
      </c>
      <c r="X160" s="39">
        <f t="shared" si="18"/>
        <v>5380</v>
      </c>
    </row>
    <row r="161" spans="1:24" x14ac:dyDescent="0.25">
      <c r="A161" s="80" t="s">
        <v>7</v>
      </c>
      <c r="B161" s="80" t="s">
        <v>7</v>
      </c>
      <c r="C161" s="81" t="s">
        <v>7</v>
      </c>
      <c r="D161" s="81" t="s">
        <v>7</v>
      </c>
      <c r="E161" s="81" t="s">
        <v>7</v>
      </c>
      <c r="F161" s="22"/>
      <c r="G161" s="22"/>
    </row>
    <row r="162" spans="1:24" x14ac:dyDescent="0.25">
      <c r="A162" s="149" t="s">
        <v>145</v>
      </c>
      <c r="B162" s="150"/>
      <c r="C162" s="151" t="s">
        <v>22</v>
      </c>
      <c r="D162" s="43" t="s">
        <v>16</v>
      </c>
      <c r="E162" s="152">
        <v>889</v>
      </c>
      <c r="F162" s="57">
        <v>100</v>
      </c>
      <c r="G162" s="57">
        <v>100</v>
      </c>
      <c r="H162" s="57">
        <v>0</v>
      </c>
      <c r="I162" s="57">
        <v>0</v>
      </c>
      <c r="J162" s="58">
        <v>0</v>
      </c>
      <c r="K162" s="207">
        <v>0</v>
      </c>
      <c r="L162" s="126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>
        <f>SUM(L162:W162)</f>
        <v>0</v>
      </c>
    </row>
    <row r="163" spans="1:24" x14ac:dyDescent="0.25">
      <c r="A163" s="42" t="s">
        <v>146</v>
      </c>
      <c r="B163" s="42"/>
      <c r="C163" s="43" t="s">
        <v>22</v>
      </c>
      <c r="D163" s="43" t="s">
        <v>16</v>
      </c>
      <c r="E163" s="44">
        <v>194</v>
      </c>
      <c r="F163" s="57">
        <v>0</v>
      </c>
      <c r="G163" s="57">
        <v>0</v>
      </c>
      <c r="H163" s="57">
        <v>0</v>
      </c>
      <c r="I163" s="57">
        <v>0</v>
      </c>
      <c r="J163" s="58">
        <v>0</v>
      </c>
      <c r="K163" s="207">
        <v>0</v>
      </c>
      <c r="L163" s="126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>
        <f t="shared" ref="X163:X199" si="20">SUM(L163:W163)</f>
        <v>0</v>
      </c>
    </row>
    <row r="164" spans="1:24" ht="18.75" x14ac:dyDescent="0.3">
      <c r="A164" s="42" t="s">
        <v>146</v>
      </c>
      <c r="B164" s="42"/>
      <c r="C164" s="43" t="s">
        <v>22</v>
      </c>
      <c r="D164" s="43" t="s">
        <v>11</v>
      </c>
      <c r="E164" s="44">
        <v>883</v>
      </c>
      <c r="F164" s="57">
        <v>0</v>
      </c>
      <c r="G164" s="57">
        <v>0</v>
      </c>
      <c r="H164" s="57">
        <v>0</v>
      </c>
      <c r="I164" s="57">
        <v>0</v>
      </c>
      <c r="J164" s="57"/>
      <c r="K164" s="208"/>
      <c r="L164" s="126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214">
        <f t="shared" si="20"/>
        <v>0</v>
      </c>
    </row>
    <row r="165" spans="1:24" x14ac:dyDescent="0.25">
      <c r="A165" s="42" t="s">
        <v>147</v>
      </c>
      <c r="B165" s="42"/>
      <c r="C165" s="43" t="s">
        <v>22</v>
      </c>
      <c r="D165" s="43" t="s">
        <v>16</v>
      </c>
      <c r="E165" s="44">
        <v>2544</v>
      </c>
      <c r="F165" s="57">
        <v>346</v>
      </c>
      <c r="G165" s="57">
        <v>346</v>
      </c>
      <c r="H165" s="57">
        <v>0</v>
      </c>
      <c r="I165" s="57">
        <v>0</v>
      </c>
      <c r="J165" s="58">
        <v>0</v>
      </c>
      <c r="K165" s="207">
        <v>0</v>
      </c>
      <c r="L165" s="126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>
        <f t="shared" si="20"/>
        <v>0</v>
      </c>
    </row>
    <row r="166" spans="1:24" x14ac:dyDescent="0.25">
      <c r="A166" s="153" t="s">
        <v>148</v>
      </c>
      <c r="B166" s="153"/>
      <c r="C166" s="154" t="s">
        <v>22</v>
      </c>
      <c r="D166" s="154" t="s">
        <v>16</v>
      </c>
      <c r="E166" s="155">
        <v>2466</v>
      </c>
      <c r="F166" s="156">
        <v>246</v>
      </c>
      <c r="G166" s="156">
        <v>246</v>
      </c>
      <c r="H166" s="156">
        <v>170</v>
      </c>
      <c r="I166" s="156">
        <v>170</v>
      </c>
      <c r="J166" s="157">
        <v>213</v>
      </c>
      <c r="K166" s="207">
        <v>213</v>
      </c>
      <c r="L166" s="126"/>
      <c r="M166" s="47"/>
      <c r="N166" s="47"/>
      <c r="O166" s="47"/>
      <c r="P166" s="47">
        <v>108</v>
      </c>
      <c r="Q166" s="47"/>
      <c r="R166" s="47"/>
      <c r="S166" s="47">
        <v>74</v>
      </c>
      <c r="T166" s="47"/>
      <c r="U166" s="47">
        <v>45</v>
      </c>
      <c r="V166" s="47"/>
      <c r="W166" s="47"/>
      <c r="X166" s="47">
        <f t="shared" si="20"/>
        <v>227</v>
      </c>
    </row>
    <row r="167" spans="1:24" ht="18.75" x14ac:dyDescent="0.3">
      <c r="A167" s="153" t="s">
        <v>148</v>
      </c>
      <c r="B167" s="153"/>
      <c r="C167" s="154" t="s">
        <v>22</v>
      </c>
      <c r="D167" s="154" t="s">
        <v>11</v>
      </c>
      <c r="E167" s="155">
        <v>889</v>
      </c>
      <c r="F167" s="156">
        <v>50</v>
      </c>
      <c r="G167" s="156">
        <v>50</v>
      </c>
      <c r="H167" s="156">
        <v>50</v>
      </c>
      <c r="I167" s="156">
        <v>50</v>
      </c>
      <c r="J167" s="156">
        <v>50</v>
      </c>
      <c r="K167" s="208">
        <v>50</v>
      </c>
      <c r="L167" s="126"/>
      <c r="M167" s="47"/>
      <c r="N167" s="47"/>
      <c r="O167" s="47"/>
      <c r="P167" s="47">
        <v>37</v>
      </c>
      <c r="Q167" s="47"/>
      <c r="R167" s="47"/>
      <c r="S167" s="47">
        <v>26</v>
      </c>
      <c r="T167" s="47"/>
      <c r="U167" s="47">
        <v>16</v>
      </c>
      <c r="V167" s="47"/>
      <c r="W167" s="47"/>
      <c r="X167" s="214">
        <f t="shared" si="20"/>
        <v>79</v>
      </c>
    </row>
    <row r="168" spans="1:24" x14ac:dyDescent="0.25">
      <c r="A168" s="70" t="s">
        <v>148</v>
      </c>
      <c r="B168" s="70"/>
      <c r="C168" s="71" t="s">
        <v>24</v>
      </c>
      <c r="D168" s="71" t="s">
        <v>16</v>
      </c>
      <c r="E168" s="72">
        <v>2310</v>
      </c>
      <c r="F168" s="73"/>
      <c r="G168" s="73">
        <v>550</v>
      </c>
      <c r="H168" s="73">
        <v>250</v>
      </c>
      <c r="I168" s="73">
        <v>250</v>
      </c>
      <c r="J168" s="74">
        <v>150</v>
      </c>
      <c r="K168" s="207">
        <v>150</v>
      </c>
      <c r="L168" s="126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>
        <f t="shared" si="20"/>
        <v>0</v>
      </c>
    </row>
    <row r="169" spans="1:24" ht="18.75" x14ac:dyDescent="0.3">
      <c r="A169" s="70" t="s">
        <v>149</v>
      </c>
      <c r="B169" s="70"/>
      <c r="C169" s="71" t="s">
        <v>22</v>
      </c>
      <c r="D169" s="71" t="s">
        <v>11</v>
      </c>
      <c r="E169" s="72">
        <v>445</v>
      </c>
      <c r="F169" s="73"/>
      <c r="G169" s="73">
        <v>50</v>
      </c>
      <c r="H169" s="73">
        <v>50</v>
      </c>
      <c r="I169" s="73">
        <v>50</v>
      </c>
      <c r="J169" s="73">
        <v>50</v>
      </c>
      <c r="K169" s="208">
        <v>50</v>
      </c>
      <c r="L169" s="126"/>
      <c r="M169" s="47"/>
      <c r="N169" s="47">
        <v>5</v>
      </c>
      <c r="O169" s="47"/>
      <c r="P169" s="47"/>
      <c r="Q169" s="47"/>
      <c r="R169" s="47"/>
      <c r="S169" s="47"/>
      <c r="T169" s="47"/>
      <c r="U169" s="47">
        <v>19</v>
      </c>
      <c r="V169" s="47"/>
      <c r="W169" s="47"/>
      <c r="X169" s="214">
        <f t="shared" si="20"/>
        <v>24</v>
      </c>
    </row>
    <row r="170" spans="1:24" x14ac:dyDescent="0.25">
      <c r="A170" s="60" t="s">
        <v>232</v>
      </c>
      <c r="B170" s="158" t="s">
        <v>59</v>
      </c>
      <c r="C170" s="61" t="s">
        <v>24</v>
      </c>
      <c r="D170" s="61" t="s">
        <v>16</v>
      </c>
      <c r="E170" s="62">
        <v>4325</v>
      </c>
      <c r="F170" s="57">
        <v>1180</v>
      </c>
      <c r="G170" s="57">
        <v>1180</v>
      </c>
      <c r="H170" s="57">
        <v>1300</v>
      </c>
      <c r="I170" s="57">
        <v>1300</v>
      </c>
      <c r="J170" s="58">
        <v>0</v>
      </c>
      <c r="K170" s="207">
        <v>1201</v>
      </c>
      <c r="L170" s="126"/>
      <c r="M170" s="47"/>
      <c r="N170" s="47"/>
      <c r="O170" s="47"/>
      <c r="P170" s="47"/>
      <c r="Q170" s="47"/>
      <c r="R170" s="47">
        <v>267</v>
      </c>
      <c r="S170" s="47">
        <v>179</v>
      </c>
      <c r="T170" s="47"/>
      <c r="U170" s="47"/>
      <c r="V170" s="47"/>
      <c r="W170" s="47"/>
      <c r="X170" s="47">
        <f t="shared" si="20"/>
        <v>446</v>
      </c>
    </row>
    <row r="171" spans="1:24" x14ac:dyDescent="0.25">
      <c r="A171" s="60" t="s">
        <v>150</v>
      </c>
      <c r="B171" s="158" t="s">
        <v>59</v>
      </c>
      <c r="C171" s="61" t="s">
        <v>27</v>
      </c>
      <c r="D171" s="61" t="s">
        <v>16</v>
      </c>
      <c r="E171" s="62">
        <v>1454</v>
      </c>
      <c r="F171" s="57">
        <v>450</v>
      </c>
      <c r="G171" s="57">
        <v>450</v>
      </c>
      <c r="H171" s="57">
        <v>262</v>
      </c>
      <c r="I171" s="57">
        <v>262</v>
      </c>
      <c r="J171" s="58">
        <v>100</v>
      </c>
      <c r="K171" s="207">
        <v>100</v>
      </c>
      <c r="L171" s="126"/>
      <c r="M171" s="47"/>
      <c r="N171" s="47"/>
      <c r="O171" s="47"/>
      <c r="P171" s="47"/>
      <c r="Q171" s="47"/>
      <c r="R171" s="47"/>
      <c r="S171" s="47"/>
      <c r="T171" s="47"/>
      <c r="U171" s="47">
        <v>69</v>
      </c>
      <c r="V171" s="47">
        <v>1</v>
      </c>
      <c r="W171" s="47"/>
      <c r="X171" s="47">
        <f t="shared" si="20"/>
        <v>70</v>
      </c>
    </row>
    <row r="172" spans="1:24" x14ac:dyDescent="0.25">
      <c r="A172" s="131" t="s">
        <v>151</v>
      </c>
      <c r="B172" s="159"/>
      <c r="C172" s="129" t="s">
        <v>27</v>
      </c>
      <c r="D172" s="129" t="s">
        <v>16</v>
      </c>
      <c r="E172" s="130">
        <v>1950</v>
      </c>
      <c r="F172" s="160">
        <v>250</v>
      </c>
      <c r="G172" s="160">
        <v>200</v>
      </c>
      <c r="H172" s="160">
        <v>100</v>
      </c>
      <c r="I172" s="160">
        <v>100</v>
      </c>
      <c r="J172" s="161">
        <v>413</v>
      </c>
      <c r="K172" s="207">
        <v>413</v>
      </c>
      <c r="L172" s="126"/>
      <c r="M172" s="47"/>
      <c r="N172" s="47"/>
      <c r="O172" s="47">
        <v>42</v>
      </c>
      <c r="P172" s="47">
        <v>21</v>
      </c>
      <c r="Q172" s="47"/>
      <c r="R172" s="47">
        <v>50</v>
      </c>
      <c r="S172" s="47"/>
      <c r="T172" s="47"/>
      <c r="U172" s="47"/>
      <c r="V172" s="47"/>
      <c r="W172" s="47"/>
      <c r="X172" s="47">
        <f t="shared" si="20"/>
        <v>113</v>
      </c>
    </row>
    <row r="173" spans="1:24" ht="18.75" x14ac:dyDescent="0.3">
      <c r="A173" s="70" t="s">
        <v>151</v>
      </c>
      <c r="B173" s="162"/>
      <c r="C173" s="71" t="s">
        <v>27</v>
      </c>
      <c r="D173" s="71" t="s">
        <v>11</v>
      </c>
      <c r="E173" s="72">
        <v>76</v>
      </c>
      <c r="F173" s="73">
        <v>0</v>
      </c>
      <c r="G173" s="73">
        <v>50</v>
      </c>
      <c r="H173" s="73">
        <v>25</v>
      </c>
      <c r="I173" s="73">
        <v>25</v>
      </c>
      <c r="J173" s="73">
        <v>50</v>
      </c>
      <c r="K173" s="208">
        <v>50</v>
      </c>
      <c r="L173" s="126"/>
      <c r="M173" s="47"/>
      <c r="N173" s="47"/>
      <c r="O173" s="47">
        <v>7</v>
      </c>
      <c r="P173" s="47"/>
      <c r="Q173" s="47"/>
      <c r="R173" s="47">
        <v>7</v>
      </c>
      <c r="S173" s="47"/>
      <c r="T173" s="47"/>
      <c r="U173" s="47"/>
      <c r="V173" s="47"/>
      <c r="W173" s="47"/>
      <c r="X173" s="214">
        <f t="shared" si="20"/>
        <v>14</v>
      </c>
    </row>
    <row r="174" spans="1:24" ht="18.75" x14ac:dyDescent="0.3">
      <c r="A174" s="98" t="s">
        <v>218</v>
      </c>
      <c r="B174" s="163"/>
      <c r="C174" s="93" t="s">
        <v>66</v>
      </c>
      <c r="D174" s="93" t="s">
        <v>11</v>
      </c>
      <c r="E174" s="94">
        <f>7*200</f>
        <v>1400</v>
      </c>
      <c r="F174" s="139">
        <v>0</v>
      </c>
      <c r="G174" s="139">
        <v>0</v>
      </c>
      <c r="H174" s="139">
        <v>0</v>
      </c>
      <c r="I174" s="139">
        <v>50</v>
      </c>
      <c r="J174" s="139">
        <v>100</v>
      </c>
      <c r="K174" s="208">
        <v>100</v>
      </c>
      <c r="L174" s="126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126">
        <v>500</v>
      </c>
      <c r="X174" s="214">
        <f t="shared" si="20"/>
        <v>500</v>
      </c>
    </row>
    <row r="175" spans="1:24" x14ac:dyDescent="0.25">
      <c r="A175" s="42" t="s">
        <v>152</v>
      </c>
      <c r="B175" s="164"/>
      <c r="C175" s="43" t="s">
        <v>24</v>
      </c>
      <c r="D175" s="43" t="s">
        <v>16</v>
      </c>
      <c r="E175" s="44">
        <v>1030</v>
      </c>
      <c r="F175" s="57">
        <v>550</v>
      </c>
      <c r="G175" s="57">
        <v>550</v>
      </c>
      <c r="H175" s="57">
        <v>350</v>
      </c>
      <c r="I175" s="57">
        <v>350</v>
      </c>
      <c r="J175" s="58">
        <v>100</v>
      </c>
      <c r="K175" s="207">
        <v>100</v>
      </c>
      <c r="L175" s="126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126">
        <v>355</v>
      </c>
      <c r="X175" s="47">
        <f t="shared" si="20"/>
        <v>355</v>
      </c>
    </row>
    <row r="176" spans="1:24" x14ac:dyDescent="0.25">
      <c r="A176" s="42" t="s">
        <v>152</v>
      </c>
      <c r="B176" s="164"/>
      <c r="C176" s="43" t="s">
        <v>24</v>
      </c>
      <c r="D176" s="43" t="s">
        <v>16</v>
      </c>
      <c r="E176" s="44">
        <v>3554</v>
      </c>
      <c r="F176" s="57">
        <v>550</v>
      </c>
      <c r="G176" s="57">
        <v>550</v>
      </c>
      <c r="H176" s="57">
        <v>750</v>
      </c>
      <c r="I176" s="57">
        <v>750</v>
      </c>
      <c r="J176" s="58">
        <v>350</v>
      </c>
      <c r="K176" s="207">
        <v>350</v>
      </c>
      <c r="L176" s="126">
        <v>156</v>
      </c>
      <c r="M176" s="47"/>
      <c r="N176" s="47">
        <v>24</v>
      </c>
      <c r="O176" s="47">
        <v>187</v>
      </c>
      <c r="P176" s="47"/>
      <c r="Q176" s="47">
        <v>188</v>
      </c>
      <c r="R176" s="47">
        <v>19</v>
      </c>
      <c r="S176" s="47"/>
      <c r="T176" s="47">
        <v>24</v>
      </c>
      <c r="U176" s="47">
        <v>117</v>
      </c>
      <c r="V176" s="47">
        <v>2</v>
      </c>
      <c r="W176" s="47">
        <v>24</v>
      </c>
      <c r="X176" s="47">
        <f t="shared" si="20"/>
        <v>741</v>
      </c>
    </row>
    <row r="177" spans="1:24" ht="18.75" x14ac:dyDescent="0.3">
      <c r="A177" s="42" t="s">
        <v>152</v>
      </c>
      <c r="B177" s="164"/>
      <c r="C177" s="43" t="s">
        <v>24</v>
      </c>
      <c r="D177" s="43" t="s">
        <v>11</v>
      </c>
      <c r="E177" s="44">
        <v>1244.047</v>
      </c>
      <c r="F177" s="57">
        <v>175</v>
      </c>
      <c r="G177" s="57">
        <v>175</v>
      </c>
      <c r="H177" s="57">
        <v>75</v>
      </c>
      <c r="I177" s="57">
        <v>75</v>
      </c>
      <c r="J177" s="57">
        <v>50</v>
      </c>
      <c r="K177" s="208">
        <v>50</v>
      </c>
      <c r="L177" s="126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126">
        <v>21</v>
      </c>
      <c r="X177" s="214">
        <f t="shared" si="20"/>
        <v>21</v>
      </c>
    </row>
    <row r="178" spans="1:24" x14ac:dyDescent="0.25">
      <c r="A178" s="60" t="s">
        <v>150</v>
      </c>
      <c r="B178" s="158" t="s">
        <v>59</v>
      </c>
      <c r="C178" s="61" t="s">
        <v>24</v>
      </c>
      <c r="D178" s="61" t="s">
        <v>16</v>
      </c>
      <c r="E178" s="62">
        <v>5484</v>
      </c>
      <c r="F178" s="57">
        <v>900</v>
      </c>
      <c r="G178" s="57">
        <v>900</v>
      </c>
      <c r="H178" s="57">
        <v>1603</v>
      </c>
      <c r="I178" s="57">
        <v>1603</v>
      </c>
      <c r="J178" s="58">
        <v>1500</v>
      </c>
      <c r="K178" s="207">
        <v>1000</v>
      </c>
      <c r="L178" s="126">
        <v>123</v>
      </c>
      <c r="M178" s="47">
        <v>115</v>
      </c>
      <c r="N178" s="47">
        <v>215</v>
      </c>
      <c r="O178" s="47"/>
      <c r="P178" s="47"/>
      <c r="Q178" s="47"/>
      <c r="R178" s="47"/>
      <c r="S178" s="47"/>
      <c r="T178" s="47"/>
      <c r="U178" s="47">
        <v>385</v>
      </c>
      <c r="V178" s="47">
        <v>1906</v>
      </c>
      <c r="W178" s="47"/>
      <c r="X178" s="47">
        <f t="shared" si="20"/>
        <v>2744</v>
      </c>
    </row>
    <row r="179" spans="1:24" x14ac:dyDescent="0.25">
      <c r="A179" s="60" t="s">
        <v>150</v>
      </c>
      <c r="B179" s="158" t="s">
        <v>59</v>
      </c>
      <c r="C179" s="61" t="s">
        <v>24</v>
      </c>
      <c r="D179" s="61" t="s">
        <v>16</v>
      </c>
      <c r="E179" s="62">
        <v>738</v>
      </c>
      <c r="F179" s="57">
        <v>508</v>
      </c>
      <c r="G179" s="57">
        <v>508</v>
      </c>
      <c r="H179" s="57">
        <v>500</v>
      </c>
      <c r="I179" s="57">
        <v>500</v>
      </c>
      <c r="J179" s="58">
        <v>200</v>
      </c>
      <c r="K179" s="207">
        <v>200</v>
      </c>
      <c r="L179" s="126"/>
      <c r="M179" s="47"/>
      <c r="N179" s="47"/>
      <c r="O179" s="47">
        <v>22</v>
      </c>
      <c r="P179" s="47"/>
      <c r="Q179" s="47"/>
      <c r="R179" s="47"/>
      <c r="S179" s="47"/>
      <c r="T179" s="47"/>
      <c r="U179" s="47"/>
      <c r="V179" s="47"/>
      <c r="W179" s="47"/>
      <c r="X179" s="47">
        <f t="shared" si="20"/>
        <v>22</v>
      </c>
    </row>
    <row r="180" spans="1:24" ht="18.75" x14ac:dyDescent="0.3">
      <c r="A180" s="60" t="s">
        <v>153</v>
      </c>
      <c r="B180" s="61"/>
      <c r="C180" s="61" t="s">
        <v>24</v>
      </c>
      <c r="D180" s="61" t="s">
        <v>11</v>
      </c>
      <c r="E180" s="62">
        <v>65</v>
      </c>
      <c r="F180" s="57">
        <v>65</v>
      </c>
      <c r="G180" s="57">
        <v>65</v>
      </c>
      <c r="H180" s="57">
        <v>0</v>
      </c>
      <c r="I180" s="57">
        <v>0</v>
      </c>
      <c r="J180" s="57">
        <v>0</v>
      </c>
      <c r="K180" s="208">
        <v>0</v>
      </c>
      <c r="L180" s="126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214">
        <f t="shared" si="20"/>
        <v>0</v>
      </c>
    </row>
    <row r="181" spans="1:24" ht="18.75" x14ac:dyDescent="0.3">
      <c r="A181" s="42" t="s">
        <v>154</v>
      </c>
      <c r="B181" s="43"/>
      <c r="C181" s="43" t="s">
        <v>14</v>
      </c>
      <c r="D181" s="43" t="s">
        <v>11</v>
      </c>
      <c r="E181" s="44">
        <v>215</v>
      </c>
      <c r="F181" s="45"/>
      <c r="G181" s="45"/>
      <c r="H181" s="45"/>
      <c r="I181" s="45"/>
      <c r="J181" s="45"/>
      <c r="K181" s="208"/>
      <c r="L181" s="126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214">
        <f t="shared" si="20"/>
        <v>0</v>
      </c>
    </row>
    <row r="182" spans="1:24" ht="18.75" x14ac:dyDescent="0.3">
      <c r="A182" s="42" t="s">
        <v>155</v>
      </c>
      <c r="B182" s="43"/>
      <c r="C182" s="43" t="s">
        <v>14</v>
      </c>
      <c r="D182" s="43" t="s">
        <v>11</v>
      </c>
      <c r="E182" s="44">
        <v>226</v>
      </c>
      <c r="F182" s="45"/>
      <c r="G182" s="45"/>
      <c r="H182" s="45"/>
      <c r="I182" s="45"/>
      <c r="J182" s="45"/>
      <c r="K182" s="208"/>
      <c r="L182" s="126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214">
        <f t="shared" si="20"/>
        <v>0</v>
      </c>
    </row>
    <row r="183" spans="1:24" ht="18.75" x14ac:dyDescent="0.3">
      <c r="A183" s="42" t="s">
        <v>156</v>
      </c>
      <c r="B183" s="43"/>
      <c r="C183" s="43" t="s">
        <v>14</v>
      </c>
      <c r="D183" s="43" t="s">
        <v>11</v>
      </c>
      <c r="E183" s="44">
        <v>60</v>
      </c>
      <c r="F183" s="45"/>
      <c r="G183" s="45"/>
      <c r="H183" s="45"/>
      <c r="I183" s="45"/>
      <c r="J183" s="45"/>
      <c r="K183" s="208"/>
      <c r="L183" s="126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214">
        <f t="shared" si="20"/>
        <v>0</v>
      </c>
    </row>
    <row r="184" spans="1:24" x14ac:dyDescent="0.25">
      <c r="A184" s="42" t="s">
        <v>157</v>
      </c>
      <c r="B184" s="67"/>
      <c r="C184" s="43" t="s">
        <v>24</v>
      </c>
      <c r="D184" s="43" t="s">
        <v>16</v>
      </c>
      <c r="E184" s="44">
        <v>807</v>
      </c>
      <c r="F184" s="57">
        <v>288</v>
      </c>
      <c r="G184" s="57">
        <v>288</v>
      </c>
      <c r="H184" s="57">
        <v>0</v>
      </c>
      <c r="I184" s="57">
        <v>0</v>
      </c>
      <c r="J184" s="58">
        <v>0</v>
      </c>
      <c r="K184" s="207"/>
      <c r="L184" s="126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>
        <f t="shared" si="20"/>
        <v>0</v>
      </c>
    </row>
    <row r="185" spans="1:24" ht="18.75" x14ac:dyDescent="0.3">
      <c r="A185" s="42" t="s">
        <v>158</v>
      </c>
      <c r="B185" s="42"/>
      <c r="C185" s="43" t="s">
        <v>159</v>
      </c>
      <c r="D185" s="43" t="s">
        <v>11</v>
      </c>
      <c r="E185" s="44">
        <v>622</v>
      </c>
      <c r="F185" s="57"/>
      <c r="G185" s="57"/>
      <c r="H185" s="57">
        <v>100</v>
      </c>
      <c r="I185" s="57">
        <v>100</v>
      </c>
      <c r="J185" s="57">
        <v>100</v>
      </c>
      <c r="K185" s="208">
        <v>100</v>
      </c>
      <c r="L185" s="126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126">
        <v>24</v>
      </c>
      <c r="X185" s="214">
        <f t="shared" si="20"/>
        <v>24</v>
      </c>
    </row>
    <row r="186" spans="1:24" ht="18.75" x14ac:dyDescent="0.3">
      <c r="A186" s="42" t="s">
        <v>160</v>
      </c>
      <c r="B186" s="42"/>
      <c r="C186" s="43" t="s">
        <v>137</v>
      </c>
      <c r="D186" s="43" t="s">
        <v>11</v>
      </c>
      <c r="E186" s="44">
        <v>2451</v>
      </c>
      <c r="F186" s="57">
        <v>100</v>
      </c>
      <c r="G186" s="57">
        <v>100</v>
      </c>
      <c r="H186" s="57">
        <v>100</v>
      </c>
      <c r="I186" s="57">
        <v>100</v>
      </c>
      <c r="J186" s="57">
        <v>100</v>
      </c>
      <c r="K186" s="208">
        <v>0</v>
      </c>
      <c r="L186" s="126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214">
        <f t="shared" si="20"/>
        <v>0</v>
      </c>
    </row>
    <row r="187" spans="1:24" ht="18.75" x14ac:dyDescent="0.3">
      <c r="A187" s="85" t="s">
        <v>161</v>
      </c>
      <c r="B187" s="85"/>
      <c r="C187" s="61" t="s">
        <v>47</v>
      </c>
      <c r="D187" s="61" t="s">
        <v>11</v>
      </c>
      <c r="E187" s="62">
        <v>390</v>
      </c>
      <c r="F187" s="57"/>
      <c r="G187" s="57"/>
      <c r="H187" s="57"/>
      <c r="I187" s="57"/>
      <c r="J187" s="57"/>
      <c r="K187" s="208"/>
      <c r="L187" s="126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214">
        <f t="shared" si="20"/>
        <v>0</v>
      </c>
    </row>
    <row r="188" spans="1:24" ht="18.75" x14ac:dyDescent="0.3">
      <c r="A188" s="165" t="s">
        <v>162</v>
      </c>
      <c r="B188" s="61"/>
      <c r="C188" s="61" t="s">
        <v>47</v>
      </c>
      <c r="D188" s="61" t="s">
        <v>11</v>
      </c>
      <c r="E188" s="62">
        <v>172</v>
      </c>
      <c r="F188" s="57"/>
      <c r="G188" s="57"/>
      <c r="H188" s="57"/>
      <c r="I188" s="57"/>
      <c r="J188" s="57"/>
      <c r="K188" s="208"/>
      <c r="L188" s="126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214">
        <f t="shared" si="20"/>
        <v>0</v>
      </c>
    </row>
    <row r="189" spans="1:24" ht="18.75" x14ac:dyDescent="0.3">
      <c r="A189" s="165" t="s">
        <v>163</v>
      </c>
      <c r="B189" s="85"/>
      <c r="C189" s="61" t="s">
        <v>47</v>
      </c>
      <c r="D189" s="61" t="s">
        <v>11</v>
      </c>
      <c r="E189" s="62">
        <v>47</v>
      </c>
      <c r="F189" s="57"/>
      <c r="G189" s="57"/>
      <c r="H189" s="57"/>
      <c r="I189" s="57"/>
      <c r="J189" s="57"/>
      <c r="K189" s="208"/>
      <c r="L189" s="126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214">
        <f t="shared" si="20"/>
        <v>0</v>
      </c>
    </row>
    <row r="190" spans="1:24" ht="18.75" x14ac:dyDescent="0.3">
      <c r="A190" s="165" t="s">
        <v>164</v>
      </c>
      <c r="B190" s="85"/>
      <c r="C190" s="61" t="s">
        <v>165</v>
      </c>
      <c r="D190" s="61" t="s">
        <v>11</v>
      </c>
      <c r="E190" s="62">
        <v>71</v>
      </c>
      <c r="F190" s="57"/>
      <c r="G190" s="57"/>
      <c r="H190" s="57"/>
      <c r="I190" s="57"/>
      <c r="J190" s="57"/>
      <c r="K190" s="208"/>
      <c r="L190" s="126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214">
        <f t="shared" si="20"/>
        <v>0</v>
      </c>
    </row>
    <row r="191" spans="1:24" ht="18.75" x14ac:dyDescent="0.3">
      <c r="A191" s="165" t="s">
        <v>166</v>
      </c>
      <c r="B191" s="85"/>
      <c r="C191" s="61" t="s">
        <v>165</v>
      </c>
      <c r="D191" s="61" t="s">
        <v>11</v>
      </c>
      <c r="E191" s="62">
        <v>100</v>
      </c>
      <c r="F191" s="57"/>
      <c r="G191" s="57"/>
      <c r="H191" s="57"/>
      <c r="I191" s="57"/>
      <c r="J191" s="57"/>
      <c r="K191" s="208"/>
      <c r="L191" s="126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214">
        <f t="shared" si="20"/>
        <v>0</v>
      </c>
    </row>
    <row r="192" spans="1:24" ht="18.75" x14ac:dyDescent="0.3">
      <c r="A192" s="166" t="s">
        <v>167</v>
      </c>
      <c r="B192" s="119" t="s">
        <v>168</v>
      </c>
      <c r="C192" s="119" t="s">
        <v>169</v>
      </c>
      <c r="D192" s="119" t="s">
        <v>11</v>
      </c>
      <c r="E192" s="119">
        <v>355</v>
      </c>
      <c r="F192" s="167"/>
      <c r="G192" s="167"/>
      <c r="H192" s="167"/>
      <c r="I192" s="167"/>
      <c r="J192" s="167"/>
      <c r="K192" s="208"/>
      <c r="L192" s="126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214">
        <f t="shared" si="20"/>
        <v>0</v>
      </c>
    </row>
    <row r="193" spans="1:24" ht="18.75" x14ac:dyDescent="0.3">
      <c r="A193" s="166" t="s">
        <v>170</v>
      </c>
      <c r="B193" s="119" t="s">
        <v>168</v>
      </c>
      <c r="C193" s="119" t="s">
        <v>169</v>
      </c>
      <c r="D193" s="119" t="s">
        <v>11</v>
      </c>
      <c r="E193" s="120">
        <v>355</v>
      </c>
      <c r="F193" s="167"/>
      <c r="G193" s="167"/>
      <c r="H193" s="167"/>
      <c r="I193" s="167"/>
      <c r="J193" s="167"/>
      <c r="K193" s="208"/>
      <c r="L193" s="126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214">
        <f t="shared" si="20"/>
        <v>0</v>
      </c>
    </row>
    <row r="194" spans="1:24" ht="18.75" x14ac:dyDescent="0.3">
      <c r="A194" s="166" t="s">
        <v>171</v>
      </c>
      <c r="B194" s="119" t="s">
        <v>168</v>
      </c>
      <c r="C194" s="119" t="s">
        <v>169</v>
      </c>
      <c r="D194" s="119" t="s">
        <v>11</v>
      </c>
      <c r="E194" s="120">
        <v>178</v>
      </c>
      <c r="F194" s="167"/>
      <c r="G194" s="167"/>
      <c r="H194" s="167"/>
      <c r="I194" s="167"/>
      <c r="J194" s="167"/>
      <c r="K194" s="208"/>
      <c r="L194" s="126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214">
        <f t="shared" si="20"/>
        <v>0</v>
      </c>
    </row>
    <row r="195" spans="1:24" ht="18.75" x14ac:dyDescent="0.3">
      <c r="A195" s="85" t="s">
        <v>172</v>
      </c>
      <c r="B195" s="61"/>
      <c r="C195" s="61" t="s">
        <v>165</v>
      </c>
      <c r="D195" s="61" t="s">
        <v>11</v>
      </c>
      <c r="E195" s="62">
        <v>184</v>
      </c>
      <c r="F195" s="57"/>
      <c r="G195" s="57"/>
      <c r="H195" s="57"/>
      <c r="I195" s="57"/>
      <c r="J195" s="57"/>
      <c r="K195" s="208"/>
      <c r="L195" s="126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214">
        <f t="shared" si="20"/>
        <v>0</v>
      </c>
    </row>
    <row r="196" spans="1:24" ht="18.75" x14ac:dyDescent="0.3">
      <c r="A196" s="85" t="s">
        <v>173</v>
      </c>
      <c r="B196" s="61"/>
      <c r="C196" s="61" t="s">
        <v>165</v>
      </c>
      <c r="D196" s="61" t="s">
        <v>11</v>
      </c>
      <c r="E196" s="62">
        <v>81</v>
      </c>
      <c r="F196" s="57"/>
      <c r="G196" s="57"/>
      <c r="H196" s="57"/>
      <c r="I196" s="57"/>
      <c r="J196" s="57"/>
      <c r="K196" s="208"/>
      <c r="L196" s="126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214">
        <f t="shared" si="20"/>
        <v>0</v>
      </c>
    </row>
    <row r="197" spans="1:24" ht="18.75" x14ac:dyDescent="0.3">
      <c r="A197" s="85" t="s">
        <v>174</v>
      </c>
      <c r="B197" s="61" t="s">
        <v>168</v>
      </c>
      <c r="C197" s="61" t="s">
        <v>165</v>
      </c>
      <c r="D197" s="61" t="s">
        <v>11</v>
      </c>
      <c r="E197" s="62">
        <v>180</v>
      </c>
      <c r="F197" s="57"/>
      <c r="G197" s="57"/>
      <c r="H197" s="57"/>
      <c r="I197" s="57"/>
      <c r="J197" s="57"/>
      <c r="K197" s="208"/>
      <c r="L197" s="126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214">
        <f t="shared" si="20"/>
        <v>0</v>
      </c>
    </row>
    <row r="198" spans="1:24" ht="18.75" x14ac:dyDescent="0.3">
      <c r="A198" s="85" t="s">
        <v>175</v>
      </c>
      <c r="B198" s="61"/>
      <c r="C198" s="61" t="s">
        <v>165</v>
      </c>
      <c r="D198" s="61" t="s">
        <v>11</v>
      </c>
      <c r="E198" s="62">
        <v>309</v>
      </c>
      <c r="F198" s="57"/>
      <c r="G198" s="57"/>
      <c r="H198" s="57"/>
      <c r="I198" s="57"/>
      <c r="J198" s="57"/>
      <c r="K198" s="208"/>
      <c r="L198" s="126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214">
        <f t="shared" si="20"/>
        <v>0</v>
      </c>
    </row>
    <row r="199" spans="1:24" ht="18.75" x14ac:dyDescent="0.3">
      <c r="A199" s="166" t="s">
        <v>176</v>
      </c>
      <c r="B199" s="119" t="s">
        <v>168</v>
      </c>
      <c r="C199" s="119" t="s">
        <v>165</v>
      </c>
      <c r="D199" s="119" t="s">
        <v>11</v>
      </c>
      <c r="E199" s="120">
        <v>28</v>
      </c>
      <c r="F199" s="167"/>
      <c r="G199" s="167"/>
      <c r="H199" s="167"/>
      <c r="I199" s="167"/>
      <c r="J199" s="167"/>
      <c r="K199" s="208"/>
      <c r="L199" s="126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214">
        <f t="shared" si="20"/>
        <v>0</v>
      </c>
    </row>
    <row r="200" spans="1:24" ht="16.5" thickBot="1" x14ac:dyDescent="0.3">
      <c r="A200" s="80" t="s">
        <v>7</v>
      </c>
      <c r="B200" s="80" t="s">
        <v>7</v>
      </c>
      <c r="C200" s="81" t="s">
        <v>7</v>
      </c>
      <c r="D200" s="81" t="s">
        <v>7</v>
      </c>
      <c r="E200" s="81" t="s">
        <v>7</v>
      </c>
      <c r="F200" s="22"/>
      <c r="G200" s="22"/>
    </row>
    <row r="201" spans="1:24" ht="16.5" thickBot="1" x14ac:dyDescent="0.3">
      <c r="A201" s="168" t="s">
        <v>177</v>
      </c>
      <c r="B201" s="169"/>
      <c r="C201" s="83"/>
      <c r="D201" s="84"/>
      <c r="E201" s="39">
        <f t="shared" ref="E201:X201" si="21">SUM(E203:E227)</f>
        <v>31495.949834999999</v>
      </c>
      <c r="F201" s="39">
        <f t="shared" si="21"/>
        <v>2297</v>
      </c>
      <c r="G201" s="39">
        <f t="shared" si="21"/>
        <v>2297</v>
      </c>
      <c r="H201" s="39">
        <f t="shared" si="21"/>
        <v>2108</v>
      </c>
      <c r="I201" s="39">
        <f t="shared" si="21"/>
        <v>1958</v>
      </c>
      <c r="J201" s="39">
        <f t="shared" si="21"/>
        <v>2861</v>
      </c>
      <c r="K201" s="205">
        <f t="shared" si="21"/>
        <v>2236</v>
      </c>
      <c r="L201" s="191">
        <f t="shared" si="21"/>
        <v>80</v>
      </c>
      <c r="M201" s="39">
        <f t="shared" si="21"/>
        <v>236</v>
      </c>
      <c r="N201" s="39">
        <f t="shared" si="21"/>
        <v>32</v>
      </c>
      <c r="O201" s="39">
        <f t="shared" si="21"/>
        <v>0</v>
      </c>
      <c r="P201" s="39">
        <f t="shared" si="21"/>
        <v>215</v>
      </c>
      <c r="Q201" s="39">
        <f t="shared" si="21"/>
        <v>84</v>
      </c>
      <c r="R201" s="39">
        <f t="shared" si="21"/>
        <v>199</v>
      </c>
      <c r="S201" s="39">
        <f t="shared" si="21"/>
        <v>73</v>
      </c>
      <c r="T201" s="39">
        <f t="shared" si="21"/>
        <v>69</v>
      </c>
      <c r="U201" s="39">
        <f t="shared" si="21"/>
        <v>7</v>
      </c>
      <c r="V201" s="39">
        <f t="shared" si="21"/>
        <v>99</v>
      </c>
      <c r="W201" s="39">
        <f t="shared" si="21"/>
        <v>233</v>
      </c>
      <c r="X201" s="39">
        <f t="shared" si="21"/>
        <v>1327</v>
      </c>
    </row>
    <row r="202" spans="1:24" x14ac:dyDescent="0.25">
      <c r="A202" s="170" t="s">
        <v>7</v>
      </c>
      <c r="B202" s="170" t="s">
        <v>7</v>
      </c>
      <c r="C202" s="171" t="s">
        <v>7</v>
      </c>
      <c r="D202" s="171" t="s">
        <v>7</v>
      </c>
      <c r="E202" s="172" t="s">
        <v>7</v>
      </c>
      <c r="F202" s="22"/>
      <c r="G202" s="22"/>
    </row>
    <row r="203" spans="1:24" ht="18.75" x14ac:dyDescent="0.3">
      <c r="A203" s="173" t="s">
        <v>178</v>
      </c>
      <c r="B203" s="61"/>
      <c r="C203" s="61" t="s">
        <v>47</v>
      </c>
      <c r="D203" s="61" t="s">
        <v>11</v>
      </c>
      <c r="E203" s="174">
        <v>267</v>
      </c>
      <c r="F203" s="57"/>
      <c r="G203" s="57"/>
      <c r="H203" s="57"/>
      <c r="I203" s="57"/>
      <c r="J203" s="57"/>
      <c r="K203" s="208"/>
      <c r="L203" s="126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214">
        <f>SUM(L203:W203)</f>
        <v>0</v>
      </c>
    </row>
    <row r="204" spans="1:24" ht="18.75" x14ac:dyDescent="0.3">
      <c r="A204" s="173" t="s">
        <v>179</v>
      </c>
      <c r="B204" s="61"/>
      <c r="C204" s="61" t="s">
        <v>47</v>
      </c>
      <c r="D204" s="61" t="s">
        <v>11</v>
      </c>
      <c r="E204" s="174">
        <v>29</v>
      </c>
      <c r="F204" s="57"/>
      <c r="G204" s="57"/>
      <c r="H204" s="57"/>
      <c r="I204" s="57"/>
      <c r="J204" s="57"/>
      <c r="K204" s="208"/>
      <c r="L204" s="126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214">
        <f t="shared" ref="X204:X227" si="22">SUM(L204:W204)</f>
        <v>0</v>
      </c>
    </row>
    <row r="205" spans="1:24" ht="18.75" x14ac:dyDescent="0.3">
      <c r="A205" s="173" t="s">
        <v>180</v>
      </c>
      <c r="B205" s="61"/>
      <c r="C205" s="61" t="s">
        <v>47</v>
      </c>
      <c r="D205" s="61" t="s">
        <v>11</v>
      </c>
      <c r="E205" s="174">
        <v>58</v>
      </c>
      <c r="F205" s="57"/>
      <c r="G205" s="57"/>
      <c r="H205" s="57"/>
      <c r="I205" s="57"/>
      <c r="J205" s="57"/>
      <c r="K205" s="208"/>
      <c r="L205" s="126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214">
        <f t="shared" si="22"/>
        <v>0</v>
      </c>
    </row>
    <row r="206" spans="1:24" ht="18.75" x14ac:dyDescent="0.3">
      <c r="A206" s="175" t="s">
        <v>181</v>
      </c>
      <c r="B206" s="43"/>
      <c r="C206" s="43" t="s">
        <v>14</v>
      </c>
      <c r="D206" s="43" t="s">
        <v>11</v>
      </c>
      <c r="E206" s="176">
        <v>157</v>
      </c>
      <c r="F206" s="45"/>
      <c r="G206" s="45"/>
      <c r="H206" s="45"/>
      <c r="I206" s="45"/>
      <c r="J206" s="45"/>
      <c r="K206" s="208"/>
      <c r="L206" s="126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214">
        <f t="shared" si="22"/>
        <v>0</v>
      </c>
    </row>
    <row r="207" spans="1:24" ht="18.75" x14ac:dyDescent="0.3">
      <c r="A207" s="175" t="s">
        <v>182</v>
      </c>
      <c r="B207" s="43"/>
      <c r="C207" s="43" t="s">
        <v>39</v>
      </c>
      <c r="D207" s="43" t="s">
        <v>11</v>
      </c>
      <c r="E207" s="176">
        <v>312</v>
      </c>
      <c r="F207" s="45"/>
      <c r="G207" s="45"/>
      <c r="H207" s="45"/>
      <c r="I207" s="45"/>
      <c r="J207" s="45"/>
      <c r="K207" s="208"/>
      <c r="L207" s="126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214">
        <f t="shared" si="22"/>
        <v>0</v>
      </c>
    </row>
    <row r="208" spans="1:24" ht="18.75" x14ac:dyDescent="0.3">
      <c r="A208" s="177" t="s">
        <v>183</v>
      </c>
      <c r="B208" s="43"/>
      <c r="C208" s="43" t="s">
        <v>66</v>
      </c>
      <c r="D208" s="43" t="s">
        <v>11</v>
      </c>
      <c r="E208" s="176">
        <v>105</v>
      </c>
      <c r="F208" s="45"/>
      <c r="G208" s="45"/>
      <c r="H208" s="45"/>
      <c r="I208" s="45"/>
      <c r="J208" s="45"/>
      <c r="K208" s="208"/>
      <c r="L208" s="126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214">
        <f t="shared" si="22"/>
        <v>0</v>
      </c>
    </row>
    <row r="209" spans="1:24" ht="18.75" x14ac:dyDescent="0.3">
      <c r="A209" s="198" t="s">
        <v>242</v>
      </c>
      <c r="B209" s="196"/>
      <c r="C209" s="196" t="s">
        <v>22</v>
      </c>
      <c r="D209" s="196" t="s">
        <v>11</v>
      </c>
      <c r="E209" s="196">
        <v>3554</v>
      </c>
      <c r="F209" s="201"/>
      <c r="G209" s="45"/>
      <c r="H209" s="45"/>
      <c r="I209" s="45"/>
      <c r="J209" s="45"/>
      <c r="K209" s="208">
        <v>75</v>
      </c>
      <c r="L209" s="126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214">
        <f t="shared" si="22"/>
        <v>0</v>
      </c>
    </row>
    <row r="210" spans="1:24" ht="18.75" x14ac:dyDescent="0.3">
      <c r="A210" s="178" t="s">
        <v>184</v>
      </c>
      <c r="B210" s="93"/>
      <c r="C210" s="93" t="s">
        <v>66</v>
      </c>
      <c r="D210" s="93" t="s">
        <v>11</v>
      </c>
      <c r="E210" s="179">
        <f>8*200</f>
        <v>1600</v>
      </c>
      <c r="F210" s="139">
        <v>100</v>
      </c>
      <c r="G210" s="139">
        <v>100</v>
      </c>
      <c r="H210" s="139">
        <v>100</v>
      </c>
      <c r="I210" s="139">
        <v>50</v>
      </c>
      <c r="J210" s="139">
        <v>50</v>
      </c>
      <c r="K210" s="208">
        <v>50</v>
      </c>
      <c r="L210" s="126"/>
      <c r="M210" s="47">
        <v>93</v>
      </c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214">
        <f t="shared" si="22"/>
        <v>93</v>
      </c>
    </row>
    <row r="211" spans="1:24" ht="18.75" x14ac:dyDescent="0.3">
      <c r="A211" s="67" t="s">
        <v>185</v>
      </c>
      <c r="B211" s="43"/>
      <c r="C211" s="43" t="s">
        <v>39</v>
      </c>
      <c r="D211" s="43" t="s">
        <v>11</v>
      </c>
      <c r="E211" s="43">
        <v>400</v>
      </c>
      <c r="F211" s="45">
        <v>50</v>
      </c>
      <c r="G211" s="45">
        <v>50</v>
      </c>
      <c r="H211" s="45">
        <v>50</v>
      </c>
      <c r="I211" s="45">
        <v>50</v>
      </c>
      <c r="J211" s="45">
        <v>50</v>
      </c>
      <c r="K211" s="208">
        <v>50</v>
      </c>
      <c r="L211" s="126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214">
        <f t="shared" si="22"/>
        <v>0</v>
      </c>
    </row>
    <row r="212" spans="1:24" ht="18.75" x14ac:dyDescent="0.3">
      <c r="A212" s="67" t="s">
        <v>186</v>
      </c>
      <c r="B212" s="43"/>
      <c r="C212" s="43" t="s">
        <v>39</v>
      </c>
      <c r="D212" s="43" t="s">
        <v>11</v>
      </c>
      <c r="E212" s="43">
        <v>400</v>
      </c>
      <c r="F212" s="45">
        <v>100</v>
      </c>
      <c r="G212" s="45">
        <v>100</v>
      </c>
      <c r="H212" s="45">
        <v>100</v>
      </c>
      <c r="I212" s="45">
        <v>100</v>
      </c>
      <c r="J212" s="45">
        <v>100</v>
      </c>
      <c r="K212" s="208">
        <v>100</v>
      </c>
      <c r="L212" s="126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214">
        <f t="shared" si="22"/>
        <v>0</v>
      </c>
    </row>
    <row r="213" spans="1:24" ht="18.75" x14ac:dyDescent="0.3">
      <c r="A213" s="180" t="s">
        <v>187</v>
      </c>
      <c r="B213" s="93"/>
      <c r="C213" s="93" t="s">
        <v>39</v>
      </c>
      <c r="D213" s="93" t="s">
        <v>11</v>
      </c>
      <c r="E213" s="93">
        <v>2400</v>
      </c>
      <c r="F213" s="139">
        <v>200</v>
      </c>
      <c r="G213" s="139">
        <v>200</v>
      </c>
      <c r="H213" s="139">
        <v>200</v>
      </c>
      <c r="I213" s="139">
        <v>100</v>
      </c>
      <c r="J213" s="139">
        <v>100</v>
      </c>
      <c r="K213" s="208">
        <v>100</v>
      </c>
      <c r="L213" s="126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214">
        <f t="shared" si="22"/>
        <v>0</v>
      </c>
    </row>
    <row r="214" spans="1:24" ht="18.75" x14ac:dyDescent="0.3">
      <c r="A214" s="67" t="s">
        <v>188</v>
      </c>
      <c r="B214" s="43"/>
      <c r="C214" s="43" t="s">
        <v>39</v>
      </c>
      <c r="D214" s="43" t="s">
        <v>11</v>
      </c>
      <c r="E214" s="43">
        <v>1400</v>
      </c>
      <c r="F214" s="45">
        <v>100</v>
      </c>
      <c r="G214" s="45">
        <v>100</v>
      </c>
      <c r="H214" s="45">
        <v>100</v>
      </c>
      <c r="I214" s="45">
        <v>100</v>
      </c>
      <c r="J214" s="45">
        <v>100</v>
      </c>
      <c r="K214" s="208">
        <v>100</v>
      </c>
      <c r="L214" s="126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214">
        <f t="shared" si="22"/>
        <v>0</v>
      </c>
    </row>
    <row r="215" spans="1:24" ht="18.75" x14ac:dyDescent="0.3">
      <c r="A215" s="50" t="s">
        <v>228</v>
      </c>
      <c r="B215" s="51"/>
      <c r="C215" s="51" t="s">
        <v>27</v>
      </c>
      <c r="D215" s="51" t="s">
        <v>11</v>
      </c>
      <c r="E215" s="181">
        <f>1*1.33*177.721</f>
        <v>236.36893000000001</v>
      </c>
      <c r="F215" s="65"/>
      <c r="G215" s="65"/>
      <c r="H215" s="65"/>
      <c r="I215" s="65"/>
      <c r="J215" s="65">
        <v>100</v>
      </c>
      <c r="K215" s="208">
        <v>100</v>
      </c>
      <c r="L215" s="126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214">
        <f t="shared" si="22"/>
        <v>0</v>
      </c>
    </row>
    <row r="216" spans="1:24" ht="18.75" x14ac:dyDescent="0.3">
      <c r="A216" s="50" t="s">
        <v>229</v>
      </c>
      <c r="B216" s="51"/>
      <c r="C216" s="51" t="s">
        <v>27</v>
      </c>
      <c r="D216" s="51" t="s">
        <v>11</v>
      </c>
      <c r="E216" s="181">
        <f>4.7*1.33*177.721</f>
        <v>1110.9339710000002</v>
      </c>
      <c r="F216" s="65"/>
      <c r="G216" s="65"/>
      <c r="H216" s="65"/>
      <c r="I216" s="65"/>
      <c r="J216" s="65">
        <v>250</v>
      </c>
      <c r="K216" s="208">
        <v>250</v>
      </c>
      <c r="L216" s="126"/>
      <c r="M216" s="47">
        <v>35</v>
      </c>
      <c r="N216" s="47"/>
      <c r="O216" s="47"/>
      <c r="P216" s="47"/>
      <c r="Q216" s="47">
        <v>41</v>
      </c>
      <c r="R216" s="47"/>
      <c r="S216" s="47"/>
      <c r="T216" s="47"/>
      <c r="U216" s="47">
        <v>7</v>
      </c>
      <c r="V216" s="47">
        <v>8</v>
      </c>
      <c r="W216" s="47">
        <v>3</v>
      </c>
      <c r="X216" s="214">
        <f t="shared" si="22"/>
        <v>94</v>
      </c>
    </row>
    <row r="217" spans="1:24" ht="18.75" x14ac:dyDescent="0.3">
      <c r="A217" s="42" t="s">
        <v>189</v>
      </c>
      <c r="B217" s="43"/>
      <c r="C217" s="43" t="s">
        <v>137</v>
      </c>
      <c r="D217" s="43" t="s">
        <v>11</v>
      </c>
      <c r="E217" s="43">
        <v>3598</v>
      </c>
      <c r="F217" s="57">
        <v>100</v>
      </c>
      <c r="G217" s="57">
        <v>100</v>
      </c>
      <c r="H217" s="57">
        <v>100</v>
      </c>
      <c r="I217" s="57">
        <v>100</v>
      </c>
      <c r="J217" s="57">
        <v>100</v>
      </c>
      <c r="K217" s="208">
        <v>100</v>
      </c>
      <c r="L217" s="126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214">
        <f t="shared" si="22"/>
        <v>0</v>
      </c>
    </row>
    <row r="218" spans="1:24" ht="18.75" x14ac:dyDescent="0.3">
      <c r="A218" s="121" t="s">
        <v>190</v>
      </c>
      <c r="B218" s="182" t="s">
        <v>168</v>
      </c>
      <c r="C218" s="182" t="s">
        <v>137</v>
      </c>
      <c r="D218" s="182" t="s">
        <v>11</v>
      </c>
      <c r="E218" s="119">
        <v>480</v>
      </c>
      <c r="F218" s="167"/>
      <c r="G218" s="167"/>
      <c r="H218" s="167"/>
      <c r="I218" s="167"/>
      <c r="J218" s="167"/>
      <c r="K218" s="208"/>
      <c r="L218" s="126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214">
        <f t="shared" si="22"/>
        <v>0</v>
      </c>
    </row>
    <row r="219" spans="1:24" x14ac:dyDescent="0.25">
      <c r="A219" s="42" t="s">
        <v>191</v>
      </c>
      <c r="B219" s="43"/>
      <c r="C219" s="43" t="s">
        <v>24</v>
      </c>
      <c r="D219" s="43" t="s">
        <v>16</v>
      </c>
      <c r="E219" s="43">
        <v>1280</v>
      </c>
      <c r="F219" s="45">
        <v>117</v>
      </c>
      <c r="G219" s="45">
        <v>117</v>
      </c>
      <c r="H219" s="45">
        <v>117</v>
      </c>
      <c r="I219" s="45">
        <v>117</v>
      </c>
      <c r="J219" s="46">
        <v>107</v>
      </c>
      <c r="K219" s="207">
        <v>107</v>
      </c>
      <c r="L219" s="126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>
        <f t="shared" si="22"/>
        <v>0</v>
      </c>
    </row>
    <row r="220" spans="1:24" ht="18.75" x14ac:dyDescent="0.3">
      <c r="A220" s="42" t="s">
        <v>191</v>
      </c>
      <c r="B220" s="43"/>
      <c r="C220" s="43" t="s">
        <v>24</v>
      </c>
      <c r="D220" s="43" t="s">
        <v>11</v>
      </c>
      <c r="E220" s="43">
        <v>27</v>
      </c>
      <c r="F220" s="45">
        <v>27</v>
      </c>
      <c r="G220" s="45">
        <v>27</v>
      </c>
      <c r="H220" s="45">
        <v>0</v>
      </c>
      <c r="I220" s="45">
        <v>0</v>
      </c>
      <c r="J220" s="45"/>
      <c r="K220" s="208"/>
      <c r="L220" s="126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214">
        <f t="shared" si="22"/>
        <v>0</v>
      </c>
    </row>
    <row r="221" spans="1:24" x14ac:dyDescent="0.25">
      <c r="A221" s="60" t="s">
        <v>192</v>
      </c>
      <c r="B221" s="183"/>
      <c r="C221" s="183" t="s">
        <v>22</v>
      </c>
      <c r="D221" s="183" t="s">
        <v>16</v>
      </c>
      <c r="E221" s="61">
        <v>1777</v>
      </c>
      <c r="F221" s="75">
        <v>170</v>
      </c>
      <c r="G221" s="75">
        <v>170</v>
      </c>
      <c r="H221" s="75">
        <v>150</v>
      </c>
      <c r="I221" s="75">
        <v>150</v>
      </c>
      <c r="J221" s="96">
        <v>337</v>
      </c>
      <c r="K221" s="207">
        <v>337</v>
      </c>
      <c r="L221" s="126"/>
      <c r="M221" s="47">
        <v>31</v>
      </c>
      <c r="N221" s="47"/>
      <c r="O221" s="47"/>
      <c r="P221" s="47">
        <v>48</v>
      </c>
      <c r="Q221" s="47"/>
      <c r="R221" s="47">
        <v>48</v>
      </c>
      <c r="S221" s="47">
        <v>23</v>
      </c>
      <c r="T221" s="47">
        <v>46</v>
      </c>
      <c r="U221" s="47"/>
      <c r="V221" s="47">
        <v>60</v>
      </c>
      <c r="W221" s="47"/>
      <c r="X221" s="47">
        <f t="shared" si="22"/>
        <v>256</v>
      </c>
    </row>
    <row r="222" spans="1:24" ht="18.75" x14ac:dyDescent="0.3">
      <c r="A222" s="60" t="s">
        <v>192</v>
      </c>
      <c r="B222" s="61"/>
      <c r="C222" s="61" t="s">
        <v>22</v>
      </c>
      <c r="D222" s="61" t="s">
        <v>11</v>
      </c>
      <c r="E222" s="61">
        <v>889</v>
      </c>
      <c r="F222" s="75">
        <v>50</v>
      </c>
      <c r="G222" s="75">
        <v>50</v>
      </c>
      <c r="H222" s="75">
        <v>75</v>
      </c>
      <c r="I222" s="75">
        <v>75</v>
      </c>
      <c r="J222" s="75">
        <v>75</v>
      </c>
      <c r="K222" s="208">
        <v>75</v>
      </c>
      <c r="L222" s="126"/>
      <c r="M222" s="47">
        <v>16</v>
      </c>
      <c r="N222" s="47"/>
      <c r="O222" s="47"/>
      <c r="P222" s="47">
        <v>25</v>
      </c>
      <c r="Q222" s="47"/>
      <c r="R222" s="47">
        <v>25</v>
      </c>
      <c r="S222" s="47">
        <v>12</v>
      </c>
      <c r="T222" s="47">
        <v>23</v>
      </c>
      <c r="U222" s="47"/>
      <c r="V222" s="47">
        <v>31</v>
      </c>
      <c r="W222" s="47"/>
      <c r="X222" s="214">
        <f t="shared" si="22"/>
        <v>132</v>
      </c>
    </row>
    <row r="223" spans="1:24" x14ac:dyDescent="0.25">
      <c r="A223" s="42" t="s">
        <v>193</v>
      </c>
      <c r="B223" s="43"/>
      <c r="C223" s="43" t="s">
        <v>22</v>
      </c>
      <c r="D223" s="43" t="s">
        <v>16</v>
      </c>
      <c r="E223" s="44">
        <v>2520</v>
      </c>
      <c r="F223" s="57">
        <v>732</v>
      </c>
      <c r="G223" s="57">
        <v>732</v>
      </c>
      <c r="H223" s="57">
        <v>324</v>
      </c>
      <c r="I223" s="57">
        <v>324</v>
      </c>
      <c r="J223" s="58">
        <v>0</v>
      </c>
      <c r="K223" s="207">
        <v>0</v>
      </c>
      <c r="L223" s="126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>
        <f t="shared" si="22"/>
        <v>0</v>
      </c>
    </row>
    <row r="224" spans="1:24" x14ac:dyDescent="0.25">
      <c r="A224" s="60" t="s">
        <v>194</v>
      </c>
      <c r="B224" s="61"/>
      <c r="C224" s="61" t="s">
        <v>22</v>
      </c>
      <c r="D224" s="61" t="s">
        <v>16</v>
      </c>
      <c r="E224" s="62">
        <f>10*177.721</f>
        <v>1777.21</v>
      </c>
      <c r="F224" s="75">
        <v>150</v>
      </c>
      <c r="G224" s="75">
        <v>150</v>
      </c>
      <c r="H224" s="75">
        <v>150</v>
      </c>
      <c r="I224" s="75">
        <v>150</v>
      </c>
      <c r="J224" s="96">
        <v>332</v>
      </c>
      <c r="K224" s="207">
        <v>332</v>
      </c>
      <c r="L224" s="126">
        <v>14</v>
      </c>
      <c r="M224" s="47">
        <v>41</v>
      </c>
      <c r="N224" s="47"/>
      <c r="O224" s="47"/>
      <c r="P224" s="47"/>
      <c r="Q224" s="47"/>
      <c r="R224" s="47">
        <v>71</v>
      </c>
      <c r="S224" s="47"/>
      <c r="T224" s="47"/>
      <c r="U224" s="47"/>
      <c r="V224" s="47"/>
      <c r="W224" s="47"/>
      <c r="X224" s="47">
        <f t="shared" si="22"/>
        <v>126</v>
      </c>
    </row>
    <row r="225" spans="1:24" x14ac:dyDescent="0.25">
      <c r="A225" s="64" t="s">
        <v>200</v>
      </c>
      <c r="B225" s="51"/>
      <c r="C225" s="51" t="s">
        <v>22</v>
      </c>
      <c r="D225" s="51" t="s">
        <v>16</v>
      </c>
      <c r="E225" s="52">
        <f>20*177.721</f>
        <v>3554.42</v>
      </c>
      <c r="F225" s="65">
        <v>0</v>
      </c>
      <c r="G225" s="65">
        <v>0</v>
      </c>
      <c r="H225" s="65">
        <v>142</v>
      </c>
      <c r="I225" s="65">
        <v>142</v>
      </c>
      <c r="J225" s="66">
        <v>182</v>
      </c>
      <c r="K225" s="207">
        <v>182</v>
      </c>
      <c r="L225" s="126"/>
      <c r="M225" s="47"/>
      <c r="N225" s="47"/>
      <c r="O225" s="47"/>
      <c r="P225" s="47">
        <v>67</v>
      </c>
      <c r="Q225" s="47"/>
      <c r="R225" s="47"/>
      <c r="S225" s="47"/>
      <c r="T225" s="47"/>
      <c r="U225" s="47"/>
      <c r="V225" s="47"/>
      <c r="W225" s="47">
        <v>80</v>
      </c>
      <c r="X225" s="47">
        <f t="shared" si="22"/>
        <v>147</v>
      </c>
    </row>
    <row r="226" spans="1:24" x14ac:dyDescent="0.25">
      <c r="A226" s="64" t="s">
        <v>225</v>
      </c>
      <c r="B226" s="51"/>
      <c r="C226" s="51" t="s">
        <v>22</v>
      </c>
      <c r="D226" s="51" t="s">
        <v>16</v>
      </c>
      <c r="E226" s="52">
        <f>3.8*1.33*177.721</f>
        <v>898.20193400000005</v>
      </c>
      <c r="F226" s="65"/>
      <c r="G226" s="65"/>
      <c r="H226" s="65"/>
      <c r="I226" s="65"/>
      <c r="J226" s="66">
        <v>90</v>
      </c>
      <c r="K226" s="207">
        <v>90</v>
      </c>
      <c r="L226" s="126">
        <v>66</v>
      </c>
      <c r="M226" s="47"/>
      <c r="N226" s="47">
        <v>32</v>
      </c>
      <c r="O226" s="47"/>
      <c r="P226" s="47">
        <v>75</v>
      </c>
      <c r="Q226" s="47">
        <v>43</v>
      </c>
      <c r="R226" s="47"/>
      <c r="S226" s="47">
        <v>38</v>
      </c>
      <c r="T226" s="47"/>
      <c r="U226" s="47"/>
      <c r="V226" s="47"/>
      <c r="W226" s="47">
        <v>93</v>
      </c>
      <c r="X226" s="47">
        <f t="shared" si="22"/>
        <v>347</v>
      </c>
    </row>
    <row r="227" spans="1:24" x14ac:dyDescent="0.25">
      <c r="A227" s="64" t="s">
        <v>224</v>
      </c>
      <c r="B227" s="64"/>
      <c r="C227" s="51" t="s">
        <v>22</v>
      </c>
      <c r="D227" s="51" t="s">
        <v>16</v>
      </c>
      <c r="E227" s="52">
        <f>15*177.721</f>
        <v>2665.8150000000001</v>
      </c>
      <c r="F227" s="65">
        <v>401</v>
      </c>
      <c r="G227" s="65">
        <v>401</v>
      </c>
      <c r="H227" s="65">
        <v>500</v>
      </c>
      <c r="I227" s="65">
        <v>500</v>
      </c>
      <c r="J227" s="66">
        <v>888</v>
      </c>
      <c r="K227" s="207">
        <v>188</v>
      </c>
      <c r="L227" s="126"/>
      <c r="M227" s="47">
        <v>20</v>
      </c>
      <c r="N227" s="47"/>
      <c r="O227" s="47"/>
      <c r="P227" s="47"/>
      <c r="Q227" s="47"/>
      <c r="R227" s="47">
        <v>55</v>
      </c>
      <c r="S227" s="47"/>
      <c r="T227" s="47"/>
      <c r="U227" s="47"/>
      <c r="V227" s="47"/>
      <c r="W227" s="126">
        <v>57</v>
      </c>
      <c r="X227" s="47">
        <f t="shared" si="22"/>
        <v>132</v>
      </c>
    </row>
    <row r="228" spans="1:24" ht="16.5" thickBot="1" x14ac:dyDescent="0.3">
      <c r="A228" s="80" t="s">
        <v>7</v>
      </c>
      <c r="B228" s="80" t="s">
        <v>7</v>
      </c>
      <c r="C228" s="81" t="s">
        <v>7</v>
      </c>
      <c r="D228" s="81" t="s">
        <v>7</v>
      </c>
      <c r="E228" s="81" t="s">
        <v>7</v>
      </c>
      <c r="F228" s="22"/>
      <c r="G228" s="22"/>
      <c r="X228" s="47"/>
    </row>
    <row r="229" spans="1:24" ht="16.5" thickBot="1" x14ac:dyDescent="0.3">
      <c r="A229" s="36" t="s">
        <v>195</v>
      </c>
      <c r="B229" s="37"/>
      <c r="C229" s="184"/>
      <c r="D229" s="185"/>
      <c r="E229" s="186">
        <f t="shared" ref="E229:X229" si="23">E201+E160+E144+E117+E105+E80+E48+E36+E8</f>
        <v>615574.16158442094</v>
      </c>
      <c r="F229" s="186">
        <f t="shared" si="23"/>
        <v>32998</v>
      </c>
      <c r="G229" s="186">
        <f t="shared" si="23"/>
        <v>34530</v>
      </c>
      <c r="H229" s="186">
        <f t="shared" si="23"/>
        <v>25219</v>
      </c>
      <c r="I229" s="186">
        <f t="shared" si="23"/>
        <v>25414</v>
      </c>
      <c r="J229" s="186">
        <f t="shared" si="23"/>
        <v>25783.982114999999</v>
      </c>
      <c r="K229" s="186">
        <f t="shared" si="23"/>
        <v>25938</v>
      </c>
      <c r="L229" s="192">
        <f t="shared" si="23"/>
        <v>1886</v>
      </c>
      <c r="M229" s="186">
        <f t="shared" si="23"/>
        <v>1940</v>
      </c>
      <c r="N229" s="186">
        <f t="shared" si="23"/>
        <v>1164</v>
      </c>
      <c r="O229" s="186">
        <f t="shared" si="23"/>
        <v>2095</v>
      </c>
      <c r="P229" s="186">
        <f t="shared" si="23"/>
        <v>2315</v>
      </c>
      <c r="Q229" s="186">
        <f t="shared" si="23"/>
        <v>2014</v>
      </c>
      <c r="R229" s="186">
        <f t="shared" si="23"/>
        <v>1327</v>
      </c>
      <c r="S229" s="186">
        <f t="shared" si="23"/>
        <v>1569</v>
      </c>
      <c r="T229" s="186">
        <f t="shared" si="23"/>
        <v>3036</v>
      </c>
      <c r="U229" s="186">
        <f t="shared" si="23"/>
        <v>900</v>
      </c>
      <c r="V229" s="186">
        <f t="shared" si="23"/>
        <v>2386</v>
      </c>
      <c r="W229" s="186">
        <f t="shared" si="23"/>
        <v>5256</v>
      </c>
      <c r="X229" s="186">
        <f t="shared" si="23"/>
        <v>25888</v>
      </c>
    </row>
    <row r="230" spans="1:24" x14ac:dyDescent="0.25">
      <c r="A230" s="22"/>
      <c r="B230" s="22"/>
      <c r="C230" s="22"/>
      <c r="D230" s="22"/>
      <c r="E230" s="22"/>
      <c r="F230" s="22"/>
      <c r="G230" s="22"/>
      <c r="J230" s="187"/>
      <c r="K230" s="212"/>
    </row>
    <row r="231" spans="1:24" x14ac:dyDescent="0.25">
      <c r="A231" s="22"/>
      <c r="B231" s="22"/>
      <c r="C231" s="22"/>
      <c r="D231" s="22"/>
      <c r="E231" s="22"/>
      <c r="F231" s="22"/>
      <c r="G231" s="22"/>
      <c r="J231" s="187"/>
      <c r="K231" s="212"/>
      <c r="M231" s="188"/>
      <c r="N231" s="188"/>
      <c r="O231" s="188"/>
      <c r="P231" s="188"/>
      <c r="Q231" s="188"/>
      <c r="R231" s="188"/>
      <c r="S231" s="188"/>
      <c r="T231" s="188"/>
      <c r="U231" s="188"/>
      <c r="V231" s="188"/>
      <c r="W231" s="188"/>
      <c r="X231" s="188"/>
    </row>
    <row r="233" spans="1:24" x14ac:dyDescent="0.25">
      <c r="L233" s="193"/>
    </row>
  </sheetData>
  <autoFilter ref="A9:H229" xr:uid="{00000000-0009-0000-0000-00000D000000}"/>
  <mergeCells count="1">
    <mergeCell ref="A2:G2"/>
  </mergeCells>
  <pageMargins left="0.51181102362204722" right="0.51181102362204722" top="0.55118110236220474" bottom="0.55118110236220474" header="0.31496062992125984" footer="0.31496062992125984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0:I35"/>
  <sheetViews>
    <sheetView topLeftCell="A9" workbookViewId="0">
      <selection activeCell="C15" sqref="C15"/>
    </sheetView>
  </sheetViews>
  <sheetFormatPr baseColWidth="10" defaultRowHeight="15" x14ac:dyDescent="0.25"/>
  <cols>
    <col min="1" max="1" width="47.7109375" customWidth="1"/>
    <col min="2" max="2" width="14.85546875" customWidth="1"/>
  </cols>
  <sheetData>
    <row r="10" spans="1:4" x14ac:dyDescent="0.25">
      <c r="A10" s="216" t="s">
        <v>201</v>
      </c>
      <c r="B10" s="216"/>
    </row>
    <row r="11" spans="1:4" x14ac:dyDescent="0.25">
      <c r="A11" s="216" t="s">
        <v>202</v>
      </c>
      <c r="B11" s="216"/>
    </row>
    <row r="12" spans="1:4" x14ac:dyDescent="0.25">
      <c r="A12" s="15"/>
      <c r="B12" s="1"/>
    </row>
    <row r="13" spans="1:4" x14ac:dyDescent="0.25">
      <c r="A13" s="216" t="s">
        <v>230</v>
      </c>
      <c r="B13" s="216"/>
    </row>
    <row r="14" spans="1:4" x14ac:dyDescent="0.25">
      <c r="A14" s="15"/>
      <c r="B14" s="1"/>
      <c r="C14" s="17"/>
      <c r="D14" s="17"/>
    </row>
    <row r="15" spans="1:4" x14ac:dyDescent="0.25">
      <c r="A15" s="15"/>
      <c r="B15" s="1"/>
      <c r="C15" s="18"/>
      <c r="D15" s="18"/>
    </row>
    <row r="16" spans="1:4" x14ac:dyDescent="0.25">
      <c r="A16" s="216" t="s">
        <v>243</v>
      </c>
      <c r="B16" s="216"/>
      <c r="C16" s="18"/>
      <c r="D16" s="18"/>
    </row>
    <row r="17" spans="1:9" x14ac:dyDescent="0.25">
      <c r="C17" s="18"/>
      <c r="D17" s="18"/>
    </row>
    <row r="18" spans="1:9" ht="15.75" thickBot="1" x14ac:dyDescent="0.3">
      <c r="C18" s="19"/>
      <c r="D18" s="19"/>
    </row>
    <row r="19" spans="1:9" ht="15.75" thickBot="1" x14ac:dyDescent="0.3">
      <c r="A19" s="6" t="s">
        <v>203</v>
      </c>
      <c r="B19" s="6" t="s">
        <v>204</v>
      </c>
      <c r="C19" s="20"/>
      <c r="D19" s="20"/>
    </row>
    <row r="20" spans="1:9" ht="15.75" thickBot="1" x14ac:dyDescent="0.3">
      <c r="C20" s="19"/>
      <c r="D20" s="19"/>
    </row>
    <row r="21" spans="1:9" x14ac:dyDescent="0.25">
      <c r="A21" s="2" t="s">
        <v>205</v>
      </c>
      <c r="B21" s="2">
        <v>0</v>
      </c>
      <c r="C21" s="17"/>
      <c r="D21" s="17"/>
    </row>
    <row r="22" spans="1:9" x14ac:dyDescent="0.25">
      <c r="A22" s="3" t="s">
        <v>206</v>
      </c>
      <c r="B22" s="3">
        <v>0</v>
      </c>
      <c r="C22" s="18"/>
      <c r="D22" s="19"/>
    </row>
    <row r="23" spans="1:9" ht="15.75" thickBot="1" x14ac:dyDescent="0.3">
      <c r="A23" s="4" t="s">
        <v>207</v>
      </c>
      <c r="B23" s="5">
        <v>7769</v>
      </c>
      <c r="C23" s="18"/>
      <c r="D23" s="21"/>
    </row>
    <row r="24" spans="1:9" x14ac:dyDescent="0.25">
      <c r="A24" s="10"/>
      <c r="C24" s="18"/>
      <c r="D24" s="21"/>
    </row>
    <row r="25" spans="1:9" x14ac:dyDescent="0.25">
      <c r="A25" s="11" t="s">
        <v>208</v>
      </c>
    </row>
    <row r="26" spans="1:9" ht="15.75" thickBot="1" x14ac:dyDescent="0.3">
      <c r="A26" s="10"/>
      <c r="C26" s="16"/>
      <c r="D26" s="16"/>
    </row>
    <row r="27" spans="1:9" x14ac:dyDescent="0.25">
      <c r="A27" s="2" t="s">
        <v>209</v>
      </c>
      <c r="B27" s="2">
        <v>0</v>
      </c>
      <c r="I27" s="14"/>
    </row>
    <row r="28" spans="1:9" x14ac:dyDescent="0.25">
      <c r="A28" s="3" t="s">
        <v>210</v>
      </c>
      <c r="B28" s="7">
        <v>7769</v>
      </c>
      <c r="E28" s="13"/>
    </row>
    <row r="29" spans="1:9" ht="15.75" thickBot="1" x14ac:dyDescent="0.3">
      <c r="A29" s="4" t="s">
        <v>211</v>
      </c>
      <c r="B29" s="5">
        <v>9641</v>
      </c>
    </row>
    <row r="30" spans="1:9" x14ac:dyDescent="0.25">
      <c r="A30" s="10"/>
    </row>
    <row r="31" spans="1:9" ht="15.75" thickBot="1" x14ac:dyDescent="0.3">
      <c r="A31" s="10"/>
    </row>
    <row r="32" spans="1:9" ht="15.75" thickBot="1" x14ac:dyDescent="0.3">
      <c r="A32" s="8" t="s">
        <v>212</v>
      </c>
      <c r="B32" s="9">
        <v>8478</v>
      </c>
    </row>
    <row r="33" spans="1:2" x14ac:dyDescent="0.25">
      <c r="A33" s="10"/>
    </row>
    <row r="34" spans="1:2" ht="15.75" thickBot="1" x14ac:dyDescent="0.3">
      <c r="A34" s="10"/>
    </row>
    <row r="35" spans="1:2" ht="15.75" thickBot="1" x14ac:dyDescent="0.3">
      <c r="A35" s="6" t="s">
        <v>213</v>
      </c>
      <c r="B35" s="12">
        <f>B32+B29+B28</f>
        <v>25888</v>
      </c>
    </row>
  </sheetData>
  <mergeCells count="4">
    <mergeCell ref="A10:B10"/>
    <mergeCell ref="A11:B11"/>
    <mergeCell ref="A13:B13"/>
    <mergeCell ref="A16:B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Décembre 25</vt:lpstr>
      <vt:lpstr>TOFE DECEMBRE 2025 (2)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Kamalifabien123@outlook.com</dc:creator>
  <cp:lastModifiedBy>Djibril Aboubaker</cp:lastModifiedBy>
  <cp:lastPrinted>2025-10-06T08:12:03Z</cp:lastPrinted>
  <dcterms:created xsi:type="dcterms:W3CDTF">2023-10-30T06:16:32Z</dcterms:created>
  <dcterms:modified xsi:type="dcterms:W3CDTF">2026-04-01T08:17:22Z</dcterms:modified>
</cp:coreProperties>
</file>