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4675" windowHeight="12315" activeTab="9"/>
  </bookViews>
  <sheets>
    <sheet name="Janvier 2024" sheetId="6" r:id="rId1"/>
    <sheet name="Février 2024 " sheetId="8" r:id="rId2"/>
    <sheet name="MARS 2024 " sheetId="10" r:id="rId3"/>
    <sheet name="Avril 2024" sheetId="12" r:id="rId4"/>
    <sheet name="MAI 2024 " sheetId="14" r:id="rId5"/>
    <sheet name="JUILLET 2024 (2)" sheetId="18" r:id="rId6"/>
    <sheet name="AOUT 2024 (2)" sheetId="20" r:id="rId7"/>
    <sheet name="SEPT2024" sheetId="22" r:id="rId8"/>
    <sheet name="OCT2024" sheetId="24" r:id="rId9"/>
    <sheet name="NOV2024" sheetId="16" r:id="rId10"/>
    <sheet name="JUIN 2024" sheetId="5" r:id="rId11"/>
    <sheet name="LFI 2024" sheetId="1" r:id="rId12"/>
    <sheet name="TOFE 2024" sheetId="2" r:id="rId13"/>
    <sheet name="TOFE JANVIER 24" sheetId="7" r:id="rId14"/>
    <sheet name="TOFE FEVRIER 24" sheetId="9" r:id="rId15"/>
    <sheet name="TOFE MARS 24 " sheetId="11" r:id="rId16"/>
    <sheet name="TOFE AVRIL 24" sheetId="13" r:id="rId17"/>
    <sheet name="TOFE MAI 24 " sheetId="15" r:id="rId18"/>
    <sheet name="TOFE JUIN 24" sheetId="3" r:id="rId19"/>
    <sheet name="TOFE JUILLET" sheetId="19" r:id="rId20"/>
    <sheet name="TOFE AOÜT 24 " sheetId="21" r:id="rId21"/>
    <sheet name="TOFE SEPTEMBRE 24" sheetId="23" r:id="rId22"/>
    <sheet name="TOFE OCTOBRE 24" sheetId="25" r:id="rId23"/>
    <sheet name="TOFE NOVEMBRE 24" sheetId="17" r:id="rId24"/>
    <sheet name="Feuil3" sheetId="26" r:id="rId25"/>
  </sheets>
  <definedNames>
    <definedName name="_xlnm._FilterDatabase" localSheetId="6" hidden="1">'AOUT 2024 (2)'!$A$9:$Q$210</definedName>
    <definedName name="_xlnm._FilterDatabase" localSheetId="3" hidden="1">'Avril 2024'!$A$9:$M$210</definedName>
    <definedName name="_xlnm._FilterDatabase" localSheetId="1" hidden="1">'Février 2024 '!$A$9:$H$210</definedName>
    <definedName name="_xlnm._FilterDatabase" localSheetId="0" hidden="1">'Janvier 2024'!$A$9:$I$210</definedName>
    <definedName name="_xlnm._FilterDatabase" localSheetId="5" hidden="1">'JUILLET 2024 (2)'!$A$9:$P$210</definedName>
    <definedName name="_xlnm._FilterDatabase" localSheetId="10" hidden="1">'JUIN 2024'!$A$9:$O$210</definedName>
    <definedName name="_xlnm._FilterDatabase" localSheetId="11" hidden="1">'LFI 2024'!$A$9:$H$210</definedName>
    <definedName name="_xlnm._FilterDatabase" localSheetId="4" hidden="1">'MAI 2024 '!$A$9:$N$210</definedName>
    <definedName name="_xlnm._FilterDatabase" localSheetId="2" hidden="1">'MARS 2024 '!$A$9:$L$210</definedName>
    <definedName name="_xlnm._FilterDatabase" localSheetId="9" hidden="1">'NOV2024'!$A$9:$U$219</definedName>
    <definedName name="_xlnm._FilterDatabase" localSheetId="8" hidden="1">'OCT2024'!$A$9:$T$219</definedName>
    <definedName name="_xlnm._FilterDatabase" localSheetId="7" hidden="1">SEPT2024!$B$9:$E$211</definedName>
  </definedNames>
  <calcPr calcId="124519"/>
</workbook>
</file>

<file path=xl/calcChain.xml><?xml version="1.0" encoding="utf-8"?>
<calcChain xmlns="http://schemas.openxmlformats.org/spreadsheetml/2006/main">
  <c r="B23" i="17"/>
  <c r="B20"/>
  <c r="B19"/>
  <c r="B14"/>
  <c r="B23" i="25"/>
  <c r="B26" s="1"/>
  <c r="B20"/>
  <c r="B19"/>
  <c r="B14"/>
  <c r="V232" i="16"/>
  <c r="T217" i="24"/>
  <c r="E217"/>
  <c r="T216"/>
  <c r="E216"/>
  <c r="T215"/>
  <c r="E215"/>
  <c r="T214"/>
  <c r="T213"/>
  <c r="T212"/>
  <c r="T211"/>
  <c r="T210"/>
  <c r="T209"/>
  <c r="T208"/>
  <c r="T207"/>
  <c r="T206"/>
  <c r="T205"/>
  <c r="T204"/>
  <c r="T203"/>
  <c r="E203"/>
  <c r="T202"/>
  <c r="T201"/>
  <c r="T200"/>
  <c r="T199"/>
  <c r="T198"/>
  <c r="T197"/>
  <c r="S195"/>
  <c r="R195"/>
  <c r="Q195"/>
  <c r="P195"/>
  <c r="O195"/>
  <c r="N195"/>
  <c r="M195"/>
  <c r="L195"/>
  <c r="K195"/>
  <c r="J195"/>
  <c r="I195"/>
  <c r="H195"/>
  <c r="G195"/>
  <c r="F195"/>
  <c r="T193"/>
  <c r="T192"/>
  <c r="T191"/>
  <c r="T190"/>
  <c r="T189"/>
  <c r="T188"/>
  <c r="T187"/>
  <c r="T186"/>
  <c r="T185"/>
  <c r="T184"/>
  <c r="T183"/>
  <c r="T182"/>
  <c r="T181"/>
  <c r="T180"/>
  <c r="T179"/>
  <c r="T178"/>
  <c r="T177"/>
  <c r="T176"/>
  <c r="T175"/>
  <c r="T174"/>
  <c r="T173"/>
  <c r="T172"/>
  <c r="T171"/>
  <c r="T170"/>
  <c r="T169"/>
  <c r="T168"/>
  <c r="E168"/>
  <c r="E154" s="1"/>
  <c r="T167"/>
  <c r="T166"/>
  <c r="T165"/>
  <c r="T164"/>
  <c r="T163"/>
  <c r="T162"/>
  <c r="T161"/>
  <c r="T160"/>
  <c r="T159"/>
  <c r="T158"/>
  <c r="T157"/>
  <c r="T156"/>
  <c r="S154"/>
  <c r="R154"/>
  <c r="Q154"/>
  <c r="P154"/>
  <c r="O154"/>
  <c r="N154"/>
  <c r="M154"/>
  <c r="L154"/>
  <c r="K154"/>
  <c r="J154"/>
  <c r="I154"/>
  <c r="H154"/>
  <c r="G154"/>
  <c r="F154"/>
  <c r="T152"/>
  <c r="T151"/>
  <c r="T150"/>
  <c r="T149"/>
  <c r="T148"/>
  <c r="E148"/>
  <c r="T147"/>
  <c r="E147"/>
  <c r="T146"/>
  <c r="T145"/>
  <c r="T144"/>
  <c r="K143"/>
  <c r="T143" s="1"/>
  <c r="E143"/>
  <c r="E138" s="1"/>
  <c r="T142"/>
  <c r="K141"/>
  <c r="T141" s="1"/>
  <c r="T140"/>
  <c r="S138"/>
  <c r="R138"/>
  <c r="Q138"/>
  <c r="P138"/>
  <c r="O138"/>
  <c r="N138"/>
  <c r="M138"/>
  <c r="L138"/>
  <c r="K138"/>
  <c r="J138"/>
  <c r="I138"/>
  <c r="H138"/>
  <c r="G138"/>
  <c r="F138"/>
  <c r="T136"/>
  <c r="T135"/>
  <c r="T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S111"/>
  <c r="R111"/>
  <c r="Q111"/>
  <c r="P111"/>
  <c r="O111"/>
  <c r="N111"/>
  <c r="M111"/>
  <c r="L111"/>
  <c r="K111"/>
  <c r="J111"/>
  <c r="I111"/>
  <c r="H111"/>
  <c r="G111"/>
  <c r="F111"/>
  <c r="E111"/>
  <c r="T109"/>
  <c r="T108"/>
  <c r="T107"/>
  <c r="T106"/>
  <c r="T105"/>
  <c r="T104"/>
  <c r="T103"/>
  <c r="T102"/>
  <c r="S100"/>
  <c r="R100"/>
  <c r="Q100"/>
  <c r="P100"/>
  <c r="O100"/>
  <c r="N100"/>
  <c r="M100"/>
  <c r="L100"/>
  <c r="K100"/>
  <c r="J100"/>
  <c r="I100"/>
  <c r="H100"/>
  <c r="G100"/>
  <c r="F100"/>
  <c r="E100"/>
  <c r="T98"/>
  <c r="T97"/>
  <c r="T96"/>
  <c r="T95"/>
  <c r="T94"/>
  <c r="T93"/>
  <c r="T92"/>
  <c r="T91"/>
  <c r="T90"/>
  <c r="T89"/>
  <c r="T88"/>
  <c r="T87"/>
  <c r="T86"/>
  <c r="T85"/>
  <c r="E85"/>
  <c r="T84"/>
  <c r="T83"/>
  <c r="T82"/>
  <c r="T81"/>
  <c r="T80"/>
  <c r="T79"/>
  <c r="T78"/>
  <c r="T77"/>
  <c r="S75"/>
  <c r="R75"/>
  <c r="Q75"/>
  <c r="P75"/>
  <c r="O75"/>
  <c r="N75"/>
  <c r="M75"/>
  <c r="L75"/>
  <c r="K75"/>
  <c r="J75"/>
  <c r="I75"/>
  <c r="H75"/>
  <c r="G75"/>
  <c r="F75"/>
  <c r="E75"/>
  <c r="T73"/>
  <c r="T72"/>
  <c r="T71"/>
  <c r="T70"/>
  <c r="T69"/>
  <c r="T68"/>
  <c r="T67"/>
  <c r="T66"/>
  <c r="T65"/>
  <c r="T64"/>
  <c r="E64"/>
  <c r="T63"/>
  <c r="E63"/>
  <c r="T62"/>
  <c r="E62"/>
  <c r="T61"/>
  <c r="E61"/>
  <c r="T60"/>
  <c r="T59"/>
  <c r="E59"/>
  <c r="T58"/>
  <c r="E58"/>
  <c r="T57"/>
  <c r="T56"/>
  <c r="T55"/>
  <c r="T54"/>
  <c r="T53"/>
  <c r="T52"/>
  <c r="T51"/>
  <c r="T50"/>
  <c r="T49"/>
  <c r="T48"/>
  <c r="T47"/>
  <c r="T46"/>
  <c r="S44"/>
  <c r="R44"/>
  <c r="Q44"/>
  <c r="P44"/>
  <c r="O44"/>
  <c r="N44"/>
  <c r="M44"/>
  <c r="L44"/>
  <c r="K44"/>
  <c r="J44"/>
  <c r="I44"/>
  <c r="H44"/>
  <c r="G44"/>
  <c r="F44"/>
  <c r="T42"/>
  <c r="T41"/>
  <c r="T40"/>
  <c r="T39"/>
  <c r="T38"/>
  <c r="T37"/>
  <c r="T36"/>
  <c r="T35"/>
  <c r="S33"/>
  <c r="R33"/>
  <c r="Q33"/>
  <c r="P33"/>
  <c r="O33"/>
  <c r="N33"/>
  <c r="M33"/>
  <c r="L33"/>
  <c r="K33"/>
  <c r="J33"/>
  <c r="I33"/>
  <c r="H33"/>
  <c r="G33"/>
  <c r="F33"/>
  <c r="E33"/>
  <c r="T31"/>
  <c r="T30"/>
  <c r="T29"/>
  <c r="T28"/>
  <c r="T27"/>
  <c r="T26"/>
  <c r="T25"/>
  <c r="T24"/>
  <c r="T23"/>
  <c r="T22"/>
  <c r="T21"/>
  <c r="T20"/>
  <c r="E20"/>
  <c r="T19"/>
  <c r="T18"/>
  <c r="E18"/>
  <c r="E8" s="1"/>
  <c r="T17"/>
  <c r="E17"/>
  <c r="T16"/>
  <c r="T15"/>
  <c r="T14"/>
  <c r="T13"/>
  <c r="T12"/>
  <c r="T11"/>
  <c r="T10"/>
  <c r="S8"/>
  <c r="R8"/>
  <c r="Q8"/>
  <c r="P8"/>
  <c r="O8"/>
  <c r="N8"/>
  <c r="M8"/>
  <c r="L8"/>
  <c r="K8"/>
  <c r="J8"/>
  <c r="I8"/>
  <c r="H8"/>
  <c r="G8"/>
  <c r="F8"/>
  <c r="U198" i="16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197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56"/>
  <c r="U141"/>
  <c r="U142"/>
  <c r="U143"/>
  <c r="U144"/>
  <c r="U145"/>
  <c r="U146"/>
  <c r="U147"/>
  <c r="U148"/>
  <c r="U149"/>
  <c r="U150"/>
  <c r="U151"/>
  <c r="U152"/>
  <c r="U140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13"/>
  <c r="U103"/>
  <c r="U104"/>
  <c r="U105"/>
  <c r="U106"/>
  <c r="U107"/>
  <c r="U108"/>
  <c r="U109"/>
  <c r="U102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77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46"/>
  <c r="U36"/>
  <c r="U37"/>
  <c r="U38"/>
  <c r="U39"/>
  <c r="U40"/>
  <c r="U41"/>
  <c r="U42"/>
  <c r="U35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10"/>
  <c r="T195"/>
  <c r="T154"/>
  <c r="T138"/>
  <c r="T111"/>
  <c r="T100"/>
  <c r="T75"/>
  <c r="T44"/>
  <c r="T33"/>
  <c r="T8"/>
  <c r="T219" l="1"/>
  <c r="T75" i="24"/>
  <c r="T154"/>
  <c r="G219"/>
  <c r="O219"/>
  <c r="T8"/>
  <c r="J219"/>
  <c r="T100"/>
  <c r="T33"/>
  <c r="T44"/>
  <c r="M219"/>
  <c r="L219"/>
  <c r="T195"/>
  <c r="K219"/>
  <c r="S219"/>
  <c r="E44"/>
  <c r="E219" s="1"/>
  <c r="I219"/>
  <c r="T111"/>
  <c r="T219" s="1"/>
  <c r="F219"/>
  <c r="N219"/>
  <c r="R219"/>
  <c r="E195"/>
  <c r="Q219"/>
  <c r="H219"/>
  <c r="P219"/>
  <c r="T138"/>
  <c r="F31" i="23"/>
  <c r="F32"/>
  <c r="Q217" i="22"/>
  <c r="F28" i="23"/>
  <c r="B26"/>
  <c r="O235" i="24" l="1"/>
  <c r="R235" s="1"/>
  <c r="I195" i="16"/>
  <c r="I154"/>
  <c r="E168"/>
  <c r="I33"/>
  <c r="I8"/>
  <c r="I138"/>
  <c r="E148"/>
  <c r="I111"/>
  <c r="I100"/>
  <c r="I75"/>
  <c r="I44"/>
  <c r="E64"/>
  <c r="E63"/>
  <c r="E62"/>
  <c r="E61"/>
  <c r="I219" l="1"/>
  <c r="E18" l="1"/>
  <c r="S195" l="1"/>
  <c r="S154"/>
  <c r="S138"/>
  <c r="S111"/>
  <c r="S100"/>
  <c r="S75"/>
  <c r="S44"/>
  <c r="S33"/>
  <c r="S8"/>
  <c r="R209" i="22"/>
  <c r="E209"/>
  <c r="R208"/>
  <c r="E208"/>
  <c r="R207"/>
  <c r="E207"/>
  <c r="E187" s="1"/>
  <c r="R206"/>
  <c r="R205"/>
  <c r="R204"/>
  <c r="R203"/>
  <c r="R202"/>
  <c r="R201"/>
  <c r="R200"/>
  <c r="R199"/>
  <c r="R198"/>
  <c r="R197"/>
  <c r="R196"/>
  <c r="R195"/>
  <c r="E195"/>
  <c r="R194"/>
  <c r="R193"/>
  <c r="R192"/>
  <c r="R187" s="1"/>
  <c r="R191"/>
  <c r="R190"/>
  <c r="R189"/>
  <c r="Q187"/>
  <c r="Q211" s="1"/>
  <c r="P187"/>
  <c r="P211" s="1"/>
  <c r="O187"/>
  <c r="N187"/>
  <c r="N211" s="1"/>
  <c r="M187"/>
  <c r="M211" s="1"/>
  <c r="L187"/>
  <c r="L211" s="1"/>
  <c r="K187"/>
  <c r="J187"/>
  <c r="J211" s="1"/>
  <c r="I187"/>
  <c r="I211" s="1"/>
  <c r="H187"/>
  <c r="H211" s="1"/>
  <c r="G187"/>
  <c r="F187"/>
  <c r="F211" s="1"/>
  <c r="R185"/>
  <c r="R184"/>
  <c r="R183"/>
  <c r="R182"/>
  <c r="R181"/>
  <c r="R180"/>
  <c r="R179"/>
  <c r="R178"/>
  <c r="R177"/>
  <c r="R176"/>
  <c r="R175"/>
  <c r="R174"/>
  <c r="R173"/>
  <c r="R172"/>
  <c r="R171"/>
  <c r="R170"/>
  <c r="R169"/>
  <c r="R168"/>
  <c r="R167"/>
  <c r="R166"/>
  <c r="R165"/>
  <c r="R164"/>
  <c r="R163"/>
  <c r="R162"/>
  <c r="R161"/>
  <c r="R160"/>
  <c r="R159"/>
  <c r="R158"/>
  <c r="R157"/>
  <c r="R156"/>
  <c r="R155"/>
  <c r="R154"/>
  <c r="R153"/>
  <c r="R152"/>
  <c r="R151"/>
  <c r="R150"/>
  <c r="R149"/>
  <c r="R147" s="1"/>
  <c r="Q147"/>
  <c r="P147"/>
  <c r="O147"/>
  <c r="N147"/>
  <c r="M147"/>
  <c r="L147"/>
  <c r="K147"/>
  <c r="J147"/>
  <c r="I147"/>
  <c r="H147"/>
  <c r="G147"/>
  <c r="F147"/>
  <c r="E147"/>
  <c r="R145"/>
  <c r="R144"/>
  <c r="R143"/>
  <c r="R142"/>
  <c r="R141"/>
  <c r="E141"/>
  <c r="R140"/>
  <c r="R139"/>
  <c r="R138"/>
  <c r="R137"/>
  <c r="J137"/>
  <c r="E137"/>
  <c r="E132" s="1"/>
  <c r="R136"/>
  <c r="R135"/>
  <c r="J135"/>
  <c r="R134"/>
  <c r="R132" s="1"/>
  <c r="Q132"/>
  <c r="P132"/>
  <c r="O132"/>
  <c r="O211" s="1"/>
  <c r="N132"/>
  <c r="M132"/>
  <c r="L132"/>
  <c r="K132"/>
  <c r="K211" s="1"/>
  <c r="J132"/>
  <c r="I132"/>
  <c r="H132"/>
  <c r="G132"/>
  <c r="G211" s="1"/>
  <c r="F132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5" s="1"/>
  <c r="Q105"/>
  <c r="P105"/>
  <c r="O105"/>
  <c r="N105"/>
  <c r="M105"/>
  <c r="L105"/>
  <c r="K105"/>
  <c r="J105"/>
  <c r="I105"/>
  <c r="H105"/>
  <c r="G105"/>
  <c r="F105"/>
  <c r="E105"/>
  <c r="R103"/>
  <c r="R102"/>
  <c r="R101"/>
  <c r="R100"/>
  <c r="R99"/>
  <c r="R98"/>
  <c r="R97"/>
  <c r="R96"/>
  <c r="R94" s="1"/>
  <c r="Q94"/>
  <c r="P94"/>
  <c r="O94"/>
  <c r="N94"/>
  <c r="M94"/>
  <c r="L94"/>
  <c r="K94"/>
  <c r="J94"/>
  <c r="I94"/>
  <c r="H94"/>
  <c r="G94"/>
  <c r="F94"/>
  <c r="E94"/>
  <c r="R92"/>
  <c r="R91"/>
  <c r="R90"/>
  <c r="R89"/>
  <c r="R88"/>
  <c r="R87"/>
  <c r="R86"/>
  <c r="R85"/>
  <c r="R84"/>
  <c r="R83"/>
  <c r="R82"/>
  <c r="R81"/>
  <c r="R80"/>
  <c r="R79"/>
  <c r="E79"/>
  <c r="E69" s="1"/>
  <c r="R78"/>
  <c r="R77"/>
  <c r="R76"/>
  <c r="R75"/>
  <c r="R74"/>
  <c r="R73"/>
  <c r="R72"/>
  <c r="R71"/>
  <c r="R69" s="1"/>
  <c r="Q69"/>
  <c r="P69"/>
  <c r="O69"/>
  <c r="N69"/>
  <c r="M69"/>
  <c r="L69"/>
  <c r="K69"/>
  <c r="J69"/>
  <c r="I69"/>
  <c r="H69"/>
  <c r="G69"/>
  <c r="F69"/>
  <c r="R67"/>
  <c r="R66"/>
  <c r="R65"/>
  <c r="R64"/>
  <c r="R63"/>
  <c r="R62"/>
  <c r="R61"/>
  <c r="R60"/>
  <c r="R59"/>
  <c r="R58"/>
  <c r="R57"/>
  <c r="E57"/>
  <c r="R56"/>
  <c r="E56"/>
  <c r="E43" s="1"/>
  <c r="R55"/>
  <c r="R54"/>
  <c r="R53"/>
  <c r="R52"/>
  <c r="R51"/>
  <c r="R50"/>
  <c r="R49"/>
  <c r="R48"/>
  <c r="R47"/>
  <c r="R46"/>
  <c r="R45"/>
  <c r="R43" s="1"/>
  <c r="Q43"/>
  <c r="P43"/>
  <c r="O43"/>
  <c r="N43"/>
  <c r="M43"/>
  <c r="L43"/>
  <c r="K43"/>
  <c r="J43"/>
  <c r="I43"/>
  <c r="H43"/>
  <c r="G43"/>
  <c r="F43"/>
  <c r="R41"/>
  <c r="R40"/>
  <c r="R39"/>
  <c r="R38"/>
  <c r="R37"/>
  <c r="R36"/>
  <c r="R35"/>
  <c r="R34"/>
  <c r="R32" s="1"/>
  <c r="Q32"/>
  <c r="P32"/>
  <c r="O32"/>
  <c r="N32"/>
  <c r="M32"/>
  <c r="L32"/>
  <c r="K32"/>
  <c r="J32"/>
  <c r="I32"/>
  <c r="H32"/>
  <c r="G32"/>
  <c r="F32"/>
  <c r="E32"/>
  <c r="R30"/>
  <c r="R29"/>
  <c r="R28"/>
  <c r="R27"/>
  <c r="R26"/>
  <c r="R25"/>
  <c r="R24"/>
  <c r="R23"/>
  <c r="R22"/>
  <c r="R21"/>
  <c r="R20"/>
  <c r="R19"/>
  <c r="E19"/>
  <c r="R18"/>
  <c r="R17"/>
  <c r="E17"/>
  <c r="E8" s="1"/>
  <c r="R16"/>
  <c r="R15"/>
  <c r="R14"/>
  <c r="R13"/>
  <c r="R12"/>
  <c r="R11"/>
  <c r="R10"/>
  <c r="R8"/>
  <c r="Q8"/>
  <c r="P8"/>
  <c r="O8"/>
  <c r="N8"/>
  <c r="M8"/>
  <c r="L8"/>
  <c r="K8"/>
  <c r="J8"/>
  <c r="I8"/>
  <c r="H8"/>
  <c r="G8"/>
  <c r="F8"/>
  <c r="S219" i="16" l="1"/>
  <c r="N227" i="22"/>
  <c r="Q227" s="1"/>
  <c r="R211"/>
  <c r="E211"/>
  <c r="B26" i="17" l="1"/>
  <c r="R8" i="16"/>
  <c r="R44"/>
  <c r="R75"/>
  <c r="R154"/>
  <c r="B23" i="21"/>
  <c r="B20"/>
  <c r="B26" s="1"/>
  <c r="B19"/>
  <c r="B14"/>
  <c r="E85" i="16"/>
  <c r="U195"/>
  <c r="U111"/>
  <c r="U100"/>
  <c r="U75"/>
  <c r="U44"/>
  <c r="U8"/>
  <c r="R195"/>
  <c r="R138"/>
  <c r="R111"/>
  <c r="R100"/>
  <c r="R33"/>
  <c r="Q208" i="20"/>
  <c r="E208"/>
  <c r="Q207"/>
  <c r="E207"/>
  <c r="Q206"/>
  <c r="E206"/>
  <c r="Q205"/>
  <c r="Q204"/>
  <c r="Q203"/>
  <c r="Q202"/>
  <c r="Q201"/>
  <c r="Q200"/>
  <c r="Q199"/>
  <c r="Q198"/>
  <c r="Q197"/>
  <c r="Q196"/>
  <c r="Q195"/>
  <c r="Q194"/>
  <c r="E194"/>
  <c r="E186" s="1"/>
  <c r="E210" s="1"/>
  <c r="Q193"/>
  <c r="Q192"/>
  <c r="Q191"/>
  <c r="Q190"/>
  <c r="Q189"/>
  <c r="Q188"/>
  <c r="Q186" s="1"/>
  <c r="P186"/>
  <c r="P210" s="1"/>
  <c r="O186"/>
  <c r="N186"/>
  <c r="M186"/>
  <c r="L186"/>
  <c r="L210" s="1"/>
  <c r="K186"/>
  <c r="K210" s="1"/>
  <c r="J186"/>
  <c r="I186"/>
  <c r="I210" s="1"/>
  <c r="H186"/>
  <c r="H210" s="1"/>
  <c r="G186"/>
  <c r="F186"/>
  <c r="Q184"/>
  <c r="Q183"/>
  <c r="Q182"/>
  <c r="Q181"/>
  <c r="Q180"/>
  <c r="Q179"/>
  <c r="Q178"/>
  <c r="Q177"/>
  <c r="Q176"/>
  <c r="Q175"/>
  <c r="Q174"/>
  <c r="Q173"/>
  <c r="Q172"/>
  <c r="Q171"/>
  <c r="Q170"/>
  <c r="Q169"/>
  <c r="Q168"/>
  <c r="Q167"/>
  <c r="Q166"/>
  <c r="Q165"/>
  <c r="Q164"/>
  <c r="Q163"/>
  <c r="Q162"/>
  <c r="Q161"/>
  <c r="Q160"/>
  <c r="Q159"/>
  <c r="Q158"/>
  <c r="Q157"/>
  <c r="Q156"/>
  <c r="Q155"/>
  <c r="Q154"/>
  <c r="Q153"/>
  <c r="Q152"/>
  <c r="Q151"/>
  <c r="Q150"/>
  <c r="Q149"/>
  <c r="Q148"/>
  <c r="Q146" s="1"/>
  <c r="P146"/>
  <c r="O146"/>
  <c r="O210" s="1"/>
  <c r="N146"/>
  <c r="N210" s="1"/>
  <c r="M146"/>
  <c r="M210" s="1"/>
  <c r="L146"/>
  <c r="K146"/>
  <c r="J146"/>
  <c r="I146"/>
  <c r="H146"/>
  <c r="G146"/>
  <c r="G210" s="1"/>
  <c r="F146"/>
  <c r="F210" s="1"/>
  <c r="E146"/>
  <c r="Q144"/>
  <c r="Q143"/>
  <c r="Q142"/>
  <c r="Q141"/>
  <c r="Q140"/>
  <c r="E140"/>
  <c r="Q139"/>
  <c r="Q138"/>
  <c r="Q137"/>
  <c r="Q136"/>
  <c r="J136"/>
  <c r="E136"/>
  <c r="E131" s="1"/>
  <c r="Q135"/>
  <c r="J134"/>
  <c r="Q134" s="1"/>
  <c r="Q133"/>
  <c r="P131"/>
  <c r="O131"/>
  <c r="N131"/>
  <c r="M131"/>
  <c r="L131"/>
  <c r="K131"/>
  <c r="I131"/>
  <c r="H131"/>
  <c r="G131"/>
  <c r="F131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4" s="1"/>
  <c r="Q107"/>
  <c r="Q106"/>
  <c r="P104"/>
  <c r="O104"/>
  <c r="N104"/>
  <c r="M104"/>
  <c r="L104"/>
  <c r="K104"/>
  <c r="J104"/>
  <c r="I104"/>
  <c r="H104"/>
  <c r="G104"/>
  <c r="F104"/>
  <c r="E104"/>
  <c r="Q102"/>
  <c r="Q101"/>
  <c r="Q100"/>
  <c r="Q99"/>
  <c r="Q98"/>
  <c r="Q97"/>
  <c r="Q96"/>
  <c r="Q95"/>
  <c r="Q93" s="1"/>
  <c r="P93"/>
  <c r="O93"/>
  <c r="N93"/>
  <c r="M93"/>
  <c r="L93"/>
  <c r="K93"/>
  <c r="J93"/>
  <c r="I93"/>
  <c r="H93"/>
  <c r="G93"/>
  <c r="F93"/>
  <c r="E93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69" s="1"/>
  <c r="P69"/>
  <c r="O69"/>
  <c r="N69"/>
  <c r="M69"/>
  <c r="L69"/>
  <c r="K69"/>
  <c r="J69"/>
  <c r="I69"/>
  <c r="H69"/>
  <c r="G69"/>
  <c r="F69"/>
  <c r="E69"/>
  <c r="Q67"/>
  <c r="Q66"/>
  <c r="Q65"/>
  <c r="Q64"/>
  <c r="Q63"/>
  <c r="Q62"/>
  <c r="Q61"/>
  <c r="Q60"/>
  <c r="Q59"/>
  <c r="Q58"/>
  <c r="Q57"/>
  <c r="E57"/>
  <c r="Q56"/>
  <c r="E56"/>
  <c r="Q55"/>
  <c r="Q54"/>
  <c r="Q53"/>
  <c r="Q52"/>
  <c r="Q51"/>
  <c r="Q50"/>
  <c r="Q49"/>
  <c r="Q48"/>
  <c r="Q47"/>
  <c r="Q46"/>
  <c r="Q45"/>
  <c r="Q43" s="1"/>
  <c r="P43"/>
  <c r="O43"/>
  <c r="N43"/>
  <c r="M43"/>
  <c r="L43"/>
  <c r="K43"/>
  <c r="J43"/>
  <c r="I43"/>
  <c r="H43"/>
  <c r="G43"/>
  <c r="F43"/>
  <c r="E43"/>
  <c r="Q41"/>
  <c r="Q40"/>
  <c r="Q39"/>
  <c r="Q38"/>
  <c r="Q37"/>
  <c r="Q36"/>
  <c r="Q35"/>
  <c r="Q34"/>
  <c r="Q32" s="1"/>
  <c r="P32"/>
  <c r="O32"/>
  <c r="N32"/>
  <c r="M32"/>
  <c r="L32"/>
  <c r="K32"/>
  <c r="J32"/>
  <c r="I32"/>
  <c r="H32"/>
  <c r="G32"/>
  <c r="F32"/>
  <c r="E32"/>
  <c r="Q30"/>
  <c r="Q29"/>
  <c r="Q28"/>
  <c r="Q27"/>
  <c r="Q26"/>
  <c r="Q25"/>
  <c r="Q24"/>
  <c r="Q23"/>
  <c r="Q22"/>
  <c r="Q21"/>
  <c r="Q20"/>
  <c r="Q19"/>
  <c r="E19"/>
  <c r="Q18"/>
  <c r="Q17"/>
  <c r="E17"/>
  <c r="Q16"/>
  <c r="Q15"/>
  <c r="Q14"/>
  <c r="Q13"/>
  <c r="Q12"/>
  <c r="Q11"/>
  <c r="Q10"/>
  <c r="Q8" s="1"/>
  <c r="P8"/>
  <c r="O8"/>
  <c r="N8"/>
  <c r="M8"/>
  <c r="L8"/>
  <c r="K8"/>
  <c r="J8"/>
  <c r="I8"/>
  <c r="H8"/>
  <c r="G8"/>
  <c r="F8"/>
  <c r="E8"/>
  <c r="B23" i="19"/>
  <c r="B26" s="1"/>
  <c r="B20"/>
  <c r="B19"/>
  <c r="B14"/>
  <c r="Q195" i="16"/>
  <c r="Q154"/>
  <c r="Q138"/>
  <c r="Q111"/>
  <c r="Q100"/>
  <c r="Q75"/>
  <c r="Q44"/>
  <c r="Q33"/>
  <c r="Q8"/>
  <c r="P208" i="18"/>
  <c r="E208"/>
  <c r="P207"/>
  <c r="E207"/>
  <c r="P206"/>
  <c r="E206"/>
  <c r="P205"/>
  <c r="P204"/>
  <c r="P203"/>
  <c r="P202"/>
  <c r="P201"/>
  <c r="P200"/>
  <c r="P199"/>
  <c r="P198"/>
  <c r="P197"/>
  <c r="P196"/>
  <c r="P195"/>
  <c r="P194"/>
  <c r="E194"/>
  <c r="E186" s="1"/>
  <c r="P193"/>
  <c r="P192"/>
  <c r="P191"/>
  <c r="P190"/>
  <c r="P189"/>
  <c r="P188"/>
  <c r="P186"/>
  <c r="O186"/>
  <c r="N186"/>
  <c r="M186"/>
  <c r="L186"/>
  <c r="L210" s="1"/>
  <c r="K186"/>
  <c r="K210" s="1"/>
  <c r="J186"/>
  <c r="J210" s="1"/>
  <c r="I186"/>
  <c r="H186"/>
  <c r="H210" s="1"/>
  <c r="G186"/>
  <c r="F186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6" s="1"/>
  <c r="O146"/>
  <c r="N146"/>
  <c r="M146"/>
  <c r="M210" s="1"/>
  <c r="L146"/>
  <c r="K146"/>
  <c r="J146"/>
  <c r="I146"/>
  <c r="I210" s="1"/>
  <c r="H146"/>
  <c r="G146"/>
  <c r="F146"/>
  <c r="E146"/>
  <c r="P144"/>
  <c r="P143"/>
  <c r="P142"/>
  <c r="P141"/>
  <c r="P140"/>
  <c r="E140"/>
  <c r="P139"/>
  <c r="P138"/>
  <c r="P137"/>
  <c r="P136"/>
  <c r="J136"/>
  <c r="E136"/>
  <c r="E131" s="1"/>
  <c r="P135"/>
  <c r="P134"/>
  <c r="J134"/>
  <c r="P133"/>
  <c r="P131" s="1"/>
  <c r="O131"/>
  <c r="N131"/>
  <c r="M131"/>
  <c r="L131"/>
  <c r="K131"/>
  <c r="J131"/>
  <c r="I131"/>
  <c r="H131"/>
  <c r="G131"/>
  <c r="F131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4" s="1"/>
  <c r="O104"/>
  <c r="N104"/>
  <c r="M104"/>
  <c r="L104"/>
  <c r="K104"/>
  <c r="J104"/>
  <c r="I104"/>
  <c r="H104"/>
  <c r="G104"/>
  <c r="F104"/>
  <c r="E104"/>
  <c r="P102"/>
  <c r="P101"/>
  <c r="P100"/>
  <c r="P99"/>
  <c r="P98"/>
  <c r="P97"/>
  <c r="P96"/>
  <c r="P95"/>
  <c r="P93" s="1"/>
  <c r="O93"/>
  <c r="N93"/>
  <c r="M93"/>
  <c r="L93"/>
  <c r="K93"/>
  <c r="J93"/>
  <c r="I93"/>
  <c r="H93"/>
  <c r="G93"/>
  <c r="F93"/>
  <c r="E93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69" s="1"/>
  <c r="O69"/>
  <c r="N69"/>
  <c r="N210" s="1"/>
  <c r="M69"/>
  <c r="L69"/>
  <c r="K69"/>
  <c r="J69"/>
  <c r="I69"/>
  <c r="H69"/>
  <c r="G69"/>
  <c r="F69"/>
  <c r="F210" s="1"/>
  <c r="E69"/>
  <c r="P67"/>
  <c r="P66"/>
  <c r="P65"/>
  <c r="P64"/>
  <c r="P63"/>
  <c r="P62"/>
  <c r="P61"/>
  <c r="P60"/>
  <c r="P59"/>
  <c r="P58"/>
  <c r="P57"/>
  <c r="E57"/>
  <c r="E43" s="1"/>
  <c r="P56"/>
  <c r="E56"/>
  <c r="P55"/>
  <c r="P54"/>
  <c r="P53"/>
  <c r="P52"/>
  <c r="P51"/>
  <c r="P50"/>
  <c r="P49"/>
  <c r="P48"/>
  <c r="P47"/>
  <c r="P46"/>
  <c r="P45"/>
  <c r="P43" s="1"/>
  <c r="O43"/>
  <c r="O210" s="1"/>
  <c r="N43"/>
  <c r="M43"/>
  <c r="L43"/>
  <c r="K43"/>
  <c r="J43"/>
  <c r="I43"/>
  <c r="H43"/>
  <c r="G43"/>
  <c r="G210" s="1"/>
  <c r="F43"/>
  <c r="P41"/>
  <c r="P40"/>
  <c r="P39"/>
  <c r="P38"/>
  <c r="P37"/>
  <c r="P36"/>
  <c r="P35"/>
  <c r="P34"/>
  <c r="P32" s="1"/>
  <c r="O32"/>
  <c r="N32"/>
  <c r="M32"/>
  <c r="L32"/>
  <c r="K32"/>
  <c r="J32"/>
  <c r="I32"/>
  <c r="H32"/>
  <c r="G32"/>
  <c r="F32"/>
  <c r="E32"/>
  <c r="P30"/>
  <c r="P29"/>
  <c r="P28"/>
  <c r="P27"/>
  <c r="P26"/>
  <c r="P25"/>
  <c r="P24"/>
  <c r="P23"/>
  <c r="P22"/>
  <c r="P21"/>
  <c r="P20"/>
  <c r="P19"/>
  <c r="E19"/>
  <c r="P18"/>
  <c r="P17"/>
  <c r="E17"/>
  <c r="P16"/>
  <c r="P15"/>
  <c r="P14"/>
  <c r="P13"/>
  <c r="P12"/>
  <c r="P11"/>
  <c r="P10"/>
  <c r="P8" s="1"/>
  <c r="O8"/>
  <c r="N8"/>
  <c r="M8"/>
  <c r="L8"/>
  <c r="K8"/>
  <c r="J8"/>
  <c r="I8"/>
  <c r="H8"/>
  <c r="G8"/>
  <c r="F8"/>
  <c r="E8"/>
  <c r="U154" i="16" l="1"/>
  <c r="R219"/>
  <c r="J210" i="20"/>
  <c r="Q210"/>
  <c r="Q131"/>
  <c r="J131"/>
  <c r="Q219" i="16"/>
  <c r="E210" i="18"/>
  <c r="P210"/>
  <c r="M70" i="8" l="1"/>
  <c r="M134"/>
  <c r="K71" i="6"/>
  <c r="K132"/>
  <c r="P195" i="16" l="1"/>
  <c r="P154"/>
  <c r="P138"/>
  <c r="P111"/>
  <c r="P100"/>
  <c r="P75"/>
  <c r="P44"/>
  <c r="P33"/>
  <c r="P8"/>
  <c r="E217"/>
  <c r="E216"/>
  <c r="E215"/>
  <c r="E203"/>
  <c r="O195"/>
  <c r="N195"/>
  <c r="M195"/>
  <c r="L195"/>
  <c r="K195"/>
  <c r="J195"/>
  <c r="H195"/>
  <c r="G195"/>
  <c r="F195"/>
  <c r="O154"/>
  <c r="N154"/>
  <c r="M154"/>
  <c r="L154"/>
  <c r="K154"/>
  <c r="J154"/>
  <c r="H154"/>
  <c r="G154"/>
  <c r="F154"/>
  <c r="E154"/>
  <c r="E147"/>
  <c r="K143"/>
  <c r="E143"/>
  <c r="K141"/>
  <c r="U138" s="1"/>
  <c r="O138"/>
  <c r="N138"/>
  <c r="M138"/>
  <c r="L138"/>
  <c r="J138"/>
  <c r="H138"/>
  <c r="G138"/>
  <c r="F138"/>
  <c r="E138"/>
  <c r="O111"/>
  <c r="N111"/>
  <c r="M111"/>
  <c r="L111"/>
  <c r="K111"/>
  <c r="J111"/>
  <c r="H111"/>
  <c r="G111"/>
  <c r="F111"/>
  <c r="E111"/>
  <c r="O100"/>
  <c r="N100"/>
  <c r="M100"/>
  <c r="L100"/>
  <c r="K100"/>
  <c r="J100"/>
  <c r="H100"/>
  <c r="G100"/>
  <c r="F100"/>
  <c r="E100"/>
  <c r="O75"/>
  <c r="N75"/>
  <c r="M75"/>
  <c r="L75"/>
  <c r="K75"/>
  <c r="J75"/>
  <c r="H75"/>
  <c r="G75"/>
  <c r="F75"/>
  <c r="E75"/>
  <c r="E59"/>
  <c r="E58"/>
  <c r="O44"/>
  <c r="N44"/>
  <c r="M44"/>
  <c r="L44"/>
  <c r="K44"/>
  <c r="J44"/>
  <c r="H44"/>
  <c r="G44"/>
  <c r="F44"/>
  <c r="E44"/>
  <c r="O33"/>
  <c r="N33"/>
  <c r="M33"/>
  <c r="L33"/>
  <c r="K33"/>
  <c r="J33"/>
  <c r="H33"/>
  <c r="G33"/>
  <c r="F33"/>
  <c r="E33"/>
  <c r="E20"/>
  <c r="E17"/>
  <c r="O8"/>
  <c r="N8"/>
  <c r="M8"/>
  <c r="L8"/>
  <c r="K8"/>
  <c r="J8"/>
  <c r="H8"/>
  <c r="G8"/>
  <c r="F8"/>
  <c r="E8" l="1"/>
  <c r="E195"/>
  <c r="U33"/>
  <c r="N219"/>
  <c r="O219"/>
  <c r="P219"/>
  <c r="F219"/>
  <c r="G219"/>
  <c r="H219"/>
  <c r="J219"/>
  <c r="L219"/>
  <c r="M219"/>
  <c r="K138"/>
  <c r="K219" s="1"/>
  <c r="B23" i="3"/>
  <c r="B20"/>
  <c r="B19"/>
  <c r="B14"/>
  <c r="B23" i="15"/>
  <c r="B26" s="1"/>
  <c r="B20"/>
  <c r="B19"/>
  <c r="B14"/>
  <c r="O189" i="5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188"/>
  <c r="N186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48"/>
  <c r="N146"/>
  <c r="O134"/>
  <c r="O135"/>
  <c r="O136"/>
  <c r="O137"/>
  <c r="O138"/>
  <c r="O139"/>
  <c r="O140"/>
  <c r="O141"/>
  <c r="O142"/>
  <c r="O143"/>
  <c r="O144"/>
  <c r="O133"/>
  <c r="N131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06"/>
  <c r="N104"/>
  <c r="O96"/>
  <c r="O97"/>
  <c r="O98"/>
  <c r="O99"/>
  <c r="O100"/>
  <c r="O101"/>
  <c r="O102"/>
  <c r="O95"/>
  <c r="N93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71"/>
  <c r="N69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45"/>
  <c r="N43"/>
  <c r="O35"/>
  <c r="O36"/>
  <c r="O37"/>
  <c r="O38"/>
  <c r="O39"/>
  <c r="O40"/>
  <c r="O41"/>
  <c r="O34"/>
  <c r="N32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10"/>
  <c r="N8"/>
  <c r="N208" i="14"/>
  <c r="E208"/>
  <c r="N207"/>
  <c r="E207"/>
  <c r="N206"/>
  <c r="E206"/>
  <c r="E186" s="1"/>
  <c r="E210" s="1"/>
  <c r="N205"/>
  <c r="N204"/>
  <c r="N203"/>
  <c r="N202"/>
  <c r="N201"/>
  <c r="N200"/>
  <c r="N199"/>
  <c r="N198"/>
  <c r="N197"/>
  <c r="N196"/>
  <c r="N195"/>
  <c r="N194"/>
  <c r="E194"/>
  <c r="N193"/>
  <c r="N192"/>
  <c r="N191"/>
  <c r="N190"/>
  <c r="N189"/>
  <c r="N188"/>
  <c r="N186" s="1"/>
  <c r="M186"/>
  <c r="L186"/>
  <c r="K186"/>
  <c r="J186"/>
  <c r="I186"/>
  <c r="I210" s="1"/>
  <c r="H186"/>
  <c r="H210" s="1"/>
  <c r="G186"/>
  <c r="G210" s="1"/>
  <c r="F186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6"/>
  <c r="M146"/>
  <c r="L146"/>
  <c r="K146"/>
  <c r="J146"/>
  <c r="I146"/>
  <c r="H146"/>
  <c r="G146"/>
  <c r="F146"/>
  <c r="F210" s="1"/>
  <c r="E146"/>
  <c r="N144"/>
  <c r="N143"/>
  <c r="N142"/>
  <c r="N141"/>
  <c r="N140"/>
  <c r="E140"/>
  <c r="N139"/>
  <c r="N138"/>
  <c r="N137"/>
  <c r="J136"/>
  <c r="N136" s="1"/>
  <c r="E136"/>
  <c r="E131" s="1"/>
  <c r="N135"/>
  <c r="J134"/>
  <c r="J131" s="1"/>
  <c r="N133"/>
  <c r="M131"/>
  <c r="L131"/>
  <c r="K131"/>
  <c r="K210" s="1"/>
  <c r="I131"/>
  <c r="H131"/>
  <c r="G131"/>
  <c r="F131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4" s="1"/>
  <c r="N107"/>
  <c r="N106"/>
  <c r="M104"/>
  <c r="L104"/>
  <c r="K104"/>
  <c r="J104"/>
  <c r="I104"/>
  <c r="H104"/>
  <c r="G104"/>
  <c r="F104"/>
  <c r="E104"/>
  <c r="N102"/>
  <c r="N101"/>
  <c r="N100"/>
  <c r="N93" s="1"/>
  <c r="N99"/>
  <c r="N98"/>
  <c r="N97"/>
  <c r="N96"/>
  <c r="N95"/>
  <c r="M93"/>
  <c r="M210" s="1"/>
  <c r="L93"/>
  <c r="L210" s="1"/>
  <c r="K93"/>
  <c r="J93"/>
  <c r="I93"/>
  <c r="H93"/>
  <c r="G93"/>
  <c r="F93"/>
  <c r="E93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69" s="1"/>
  <c r="N73"/>
  <c r="N72"/>
  <c r="N71"/>
  <c r="M69"/>
  <c r="L69"/>
  <c r="K69"/>
  <c r="J69"/>
  <c r="I69"/>
  <c r="H69"/>
  <c r="G69"/>
  <c r="F69"/>
  <c r="E69"/>
  <c r="N67"/>
  <c r="N66"/>
  <c r="N65"/>
  <c r="N64"/>
  <c r="N63"/>
  <c r="N62"/>
  <c r="N61"/>
  <c r="N60"/>
  <c r="N59"/>
  <c r="N58"/>
  <c r="N57"/>
  <c r="E57"/>
  <c r="N56"/>
  <c r="E56"/>
  <c r="N55"/>
  <c r="N54"/>
  <c r="N53"/>
  <c r="N52"/>
  <c r="N43" s="1"/>
  <c r="N51"/>
  <c r="N50"/>
  <c r="N49"/>
  <c r="N48"/>
  <c r="N47"/>
  <c r="N46"/>
  <c r="N45"/>
  <c r="M43"/>
  <c r="L43"/>
  <c r="K43"/>
  <c r="J43"/>
  <c r="I43"/>
  <c r="H43"/>
  <c r="G43"/>
  <c r="F43"/>
  <c r="E43"/>
  <c r="N41"/>
  <c r="N40"/>
  <c r="N39"/>
  <c r="N38"/>
  <c r="N37"/>
  <c r="N36"/>
  <c r="N35"/>
  <c r="N34"/>
  <c r="N32" s="1"/>
  <c r="M32"/>
  <c r="L32"/>
  <c r="K32"/>
  <c r="J32"/>
  <c r="I32"/>
  <c r="H32"/>
  <c r="G32"/>
  <c r="F32"/>
  <c r="E32"/>
  <c r="N30"/>
  <c r="N29"/>
  <c r="N28"/>
  <c r="N27"/>
  <c r="N26"/>
  <c r="N25"/>
  <c r="N24"/>
  <c r="N23"/>
  <c r="N22"/>
  <c r="N21"/>
  <c r="N20"/>
  <c r="N19"/>
  <c r="E19"/>
  <c r="E8" s="1"/>
  <c r="N18"/>
  <c r="N17"/>
  <c r="E17"/>
  <c r="N16"/>
  <c r="N15"/>
  <c r="N14"/>
  <c r="N13"/>
  <c r="N12"/>
  <c r="N11"/>
  <c r="N8" s="1"/>
  <c r="N10"/>
  <c r="M8"/>
  <c r="L8"/>
  <c r="K8"/>
  <c r="J8"/>
  <c r="I8"/>
  <c r="H8"/>
  <c r="G8"/>
  <c r="F8"/>
  <c r="E219" i="16" l="1"/>
  <c r="O235"/>
  <c r="U219"/>
  <c r="N210" i="5"/>
  <c r="J210" i="14"/>
  <c r="N134"/>
  <c r="N131" s="1"/>
  <c r="N210" s="1"/>
  <c r="B23" i="13"/>
  <c r="B26" s="1"/>
  <c r="B20"/>
  <c r="B19"/>
  <c r="B14"/>
  <c r="R235" i="16" l="1"/>
  <c r="M186" i="5"/>
  <c r="M146"/>
  <c r="M131"/>
  <c r="M104"/>
  <c r="M93"/>
  <c r="M69"/>
  <c r="M43"/>
  <c r="M32"/>
  <c r="M8"/>
  <c r="M208" i="12"/>
  <c r="E208"/>
  <c r="M207"/>
  <c r="E207"/>
  <c r="M206"/>
  <c r="E206"/>
  <c r="M205"/>
  <c r="M204"/>
  <c r="M203"/>
  <c r="M202"/>
  <c r="M201"/>
  <c r="M200"/>
  <c r="M199"/>
  <c r="M198"/>
  <c r="M197"/>
  <c r="M196"/>
  <c r="M195"/>
  <c r="M194"/>
  <c r="E194"/>
  <c r="M193"/>
  <c r="M192"/>
  <c r="M191"/>
  <c r="M190"/>
  <c r="M189"/>
  <c r="M188"/>
  <c r="M186"/>
  <c r="L186"/>
  <c r="K186"/>
  <c r="J186"/>
  <c r="I186"/>
  <c r="I210" s="1"/>
  <c r="H186"/>
  <c r="G186"/>
  <c r="F186"/>
  <c r="F210" s="1"/>
  <c r="E186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6" s="1"/>
  <c r="L146"/>
  <c r="L210" s="1"/>
  <c r="K146"/>
  <c r="K210" s="1"/>
  <c r="J146"/>
  <c r="I146"/>
  <c r="H146"/>
  <c r="H210" s="1"/>
  <c r="G146"/>
  <c r="G210" s="1"/>
  <c r="F146"/>
  <c r="E146"/>
  <c r="M144"/>
  <c r="M143"/>
  <c r="M142"/>
  <c r="M141"/>
  <c r="M140"/>
  <c r="E140"/>
  <c r="E131" s="1"/>
  <c r="M139"/>
  <c r="M138"/>
  <c r="M137"/>
  <c r="M136"/>
  <c r="J136"/>
  <c r="E136"/>
  <c r="M135"/>
  <c r="M134"/>
  <c r="M131" s="1"/>
  <c r="J134"/>
  <c r="J131" s="1"/>
  <c r="M133"/>
  <c r="L131"/>
  <c r="K131"/>
  <c r="I131"/>
  <c r="H131"/>
  <c r="G131"/>
  <c r="F131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4"/>
  <c r="L104"/>
  <c r="K104"/>
  <c r="J104"/>
  <c r="I104"/>
  <c r="H104"/>
  <c r="G104"/>
  <c r="F104"/>
  <c r="E104"/>
  <c r="M102"/>
  <c r="M101"/>
  <c r="M100"/>
  <c r="M99"/>
  <c r="M98"/>
  <c r="M97"/>
  <c r="M96"/>
  <c r="M95"/>
  <c r="M93" s="1"/>
  <c r="L93"/>
  <c r="K93"/>
  <c r="J93"/>
  <c r="I93"/>
  <c r="H93"/>
  <c r="G93"/>
  <c r="F93"/>
  <c r="E93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69" s="1"/>
  <c r="M72"/>
  <c r="M71"/>
  <c r="L69"/>
  <c r="K69"/>
  <c r="J69"/>
  <c r="I69"/>
  <c r="H69"/>
  <c r="G69"/>
  <c r="F69"/>
  <c r="E69"/>
  <c r="M67"/>
  <c r="M66"/>
  <c r="M65"/>
  <c r="M64"/>
  <c r="M63"/>
  <c r="M62"/>
  <c r="M61"/>
  <c r="M60"/>
  <c r="M59"/>
  <c r="M58"/>
  <c r="M57"/>
  <c r="E57"/>
  <c r="E43" s="1"/>
  <c r="M56"/>
  <c r="E56"/>
  <c r="M55"/>
  <c r="M54"/>
  <c r="M53"/>
  <c r="M52"/>
  <c r="M51"/>
  <c r="M50"/>
  <c r="M49"/>
  <c r="M48"/>
  <c r="M47"/>
  <c r="M46"/>
  <c r="M45"/>
  <c r="M43" s="1"/>
  <c r="L43"/>
  <c r="K43"/>
  <c r="J43"/>
  <c r="I43"/>
  <c r="H43"/>
  <c r="G43"/>
  <c r="F43"/>
  <c r="M41"/>
  <c r="M40"/>
  <c r="M39"/>
  <c r="M38"/>
  <c r="M37"/>
  <c r="M36"/>
  <c r="M35"/>
  <c r="M34"/>
  <c r="M32" s="1"/>
  <c r="L32"/>
  <c r="K32"/>
  <c r="J32"/>
  <c r="I32"/>
  <c r="H32"/>
  <c r="G32"/>
  <c r="F32"/>
  <c r="E32"/>
  <c r="M30"/>
  <c r="M29"/>
  <c r="M28"/>
  <c r="M27"/>
  <c r="M26"/>
  <c r="M25"/>
  <c r="M24"/>
  <c r="M23"/>
  <c r="M22"/>
  <c r="M21"/>
  <c r="M20"/>
  <c r="M19"/>
  <c r="E19"/>
  <c r="E8" s="1"/>
  <c r="M18"/>
  <c r="M17"/>
  <c r="E17"/>
  <c r="M16"/>
  <c r="M15"/>
  <c r="M14"/>
  <c r="M13"/>
  <c r="M12"/>
  <c r="M11"/>
  <c r="M10"/>
  <c r="M8" s="1"/>
  <c r="L8"/>
  <c r="K8"/>
  <c r="J8"/>
  <c r="I8"/>
  <c r="H8"/>
  <c r="G8"/>
  <c r="F8"/>
  <c r="M210" i="5" l="1"/>
  <c r="J210" i="12"/>
  <c r="E210"/>
  <c r="M210"/>
  <c r="B23" i="11"/>
  <c r="B26" s="1"/>
  <c r="B20"/>
  <c r="B19"/>
  <c r="B14"/>
  <c r="L186" i="5"/>
  <c r="L146"/>
  <c r="L131"/>
  <c r="L104"/>
  <c r="L93"/>
  <c r="L69"/>
  <c r="L43"/>
  <c r="L32"/>
  <c r="L8"/>
  <c r="L208" i="10"/>
  <c r="E208"/>
  <c r="L207"/>
  <c r="E207"/>
  <c r="L206"/>
  <c r="E206"/>
  <c r="L205"/>
  <c r="L204"/>
  <c r="L203"/>
  <c r="L202"/>
  <c r="L201"/>
  <c r="L200"/>
  <c r="L199"/>
  <c r="L198"/>
  <c r="L197"/>
  <c r="L196"/>
  <c r="L195"/>
  <c r="L194"/>
  <c r="E194"/>
  <c r="E186" s="1"/>
  <c r="E210" s="1"/>
  <c r="L193"/>
  <c r="L192"/>
  <c r="L191"/>
  <c r="L190"/>
  <c r="L189"/>
  <c r="L186" s="1"/>
  <c r="L188"/>
  <c r="K186"/>
  <c r="K210" s="1"/>
  <c r="J186"/>
  <c r="I186"/>
  <c r="I210" s="1"/>
  <c r="H186"/>
  <c r="H210" s="1"/>
  <c r="G186"/>
  <c r="G210" s="1"/>
  <c r="F186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6"/>
  <c r="K146"/>
  <c r="J146"/>
  <c r="I146"/>
  <c r="H146"/>
  <c r="G146"/>
  <c r="F146"/>
  <c r="E146"/>
  <c r="L144"/>
  <c r="L143"/>
  <c r="L142"/>
  <c r="L141"/>
  <c r="L140"/>
  <c r="E140"/>
  <c r="L139"/>
  <c r="L138"/>
  <c r="L137"/>
  <c r="L136"/>
  <c r="J136"/>
  <c r="E136"/>
  <c r="L135"/>
  <c r="L134"/>
  <c r="J134"/>
  <c r="J131" s="1"/>
  <c r="J210" s="1"/>
  <c r="L133"/>
  <c r="L131"/>
  <c r="K131"/>
  <c r="I131"/>
  <c r="H131"/>
  <c r="G131"/>
  <c r="F131"/>
  <c r="E131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4"/>
  <c r="K104"/>
  <c r="J104"/>
  <c r="I104"/>
  <c r="H104"/>
  <c r="G104"/>
  <c r="F104"/>
  <c r="E104"/>
  <c r="L102"/>
  <c r="L101"/>
  <c r="L100"/>
  <c r="L99"/>
  <c r="L98"/>
  <c r="L97"/>
  <c r="L96"/>
  <c r="L95"/>
  <c r="L93"/>
  <c r="K93"/>
  <c r="J93"/>
  <c r="I93"/>
  <c r="H93"/>
  <c r="G93"/>
  <c r="F93"/>
  <c r="E93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69" s="1"/>
  <c r="K69"/>
  <c r="J69"/>
  <c r="I69"/>
  <c r="H69"/>
  <c r="G69"/>
  <c r="F69"/>
  <c r="E69"/>
  <c r="L67"/>
  <c r="L66"/>
  <c r="L65"/>
  <c r="L64"/>
  <c r="L63"/>
  <c r="L62"/>
  <c r="L61"/>
  <c r="L60"/>
  <c r="L59"/>
  <c r="L58"/>
  <c r="L57"/>
  <c r="E57"/>
  <c r="E43" s="1"/>
  <c r="L56"/>
  <c r="E56"/>
  <c r="L55"/>
  <c r="L54"/>
  <c r="L53"/>
  <c r="L52"/>
  <c r="L51"/>
  <c r="L50"/>
  <c r="L49"/>
  <c r="L48"/>
  <c r="L47"/>
  <c r="L46"/>
  <c r="L45"/>
  <c r="L43" s="1"/>
  <c r="K43"/>
  <c r="J43"/>
  <c r="I43"/>
  <c r="H43"/>
  <c r="G43"/>
  <c r="F43"/>
  <c r="F210" s="1"/>
  <c r="L41"/>
  <c r="L40"/>
  <c r="L39"/>
  <c r="L38"/>
  <c r="L37"/>
  <c r="L36"/>
  <c r="L35"/>
  <c r="L34"/>
  <c r="L32" s="1"/>
  <c r="K32"/>
  <c r="J32"/>
  <c r="I32"/>
  <c r="H32"/>
  <c r="G32"/>
  <c r="F32"/>
  <c r="E32"/>
  <c r="L30"/>
  <c r="L29"/>
  <c r="L28"/>
  <c r="L27"/>
  <c r="L26"/>
  <c r="L25"/>
  <c r="L24"/>
  <c r="L23"/>
  <c r="L22"/>
  <c r="L21"/>
  <c r="L20"/>
  <c r="L19"/>
  <c r="E19"/>
  <c r="L18"/>
  <c r="L17"/>
  <c r="E17"/>
  <c r="L16"/>
  <c r="L15"/>
  <c r="L14"/>
  <c r="L13"/>
  <c r="L12"/>
  <c r="L11"/>
  <c r="L10"/>
  <c r="L8" s="1"/>
  <c r="K8"/>
  <c r="J8"/>
  <c r="I8"/>
  <c r="H8"/>
  <c r="G8"/>
  <c r="F8"/>
  <c r="E8"/>
  <c r="L210" i="5" l="1"/>
  <c r="O186"/>
  <c r="L210" i="10"/>
  <c r="B23" i="9"/>
  <c r="B26" s="1"/>
  <c r="B20"/>
  <c r="B19"/>
  <c r="B14"/>
  <c r="K186" i="5"/>
  <c r="K146"/>
  <c r="K131"/>
  <c r="K104"/>
  <c r="K93"/>
  <c r="K69"/>
  <c r="K43"/>
  <c r="K32"/>
  <c r="K8"/>
  <c r="K208" i="8"/>
  <c r="E208"/>
  <c r="K207"/>
  <c r="E207"/>
  <c r="K206"/>
  <c r="E206"/>
  <c r="K205"/>
  <c r="K204"/>
  <c r="K203"/>
  <c r="K202"/>
  <c r="K201"/>
  <c r="K200"/>
  <c r="K199"/>
  <c r="K198"/>
  <c r="K197"/>
  <c r="K196"/>
  <c r="K195"/>
  <c r="K194"/>
  <c r="E194"/>
  <c r="K193"/>
  <c r="K192"/>
  <c r="K191"/>
  <c r="K190"/>
  <c r="K189"/>
  <c r="K188"/>
  <c r="K186" s="1"/>
  <c r="J186"/>
  <c r="I186"/>
  <c r="I210" s="1"/>
  <c r="H186"/>
  <c r="H210" s="1"/>
  <c r="G186"/>
  <c r="G210" s="1"/>
  <c r="F186"/>
  <c r="F210" s="1"/>
  <c r="E186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6" s="1"/>
  <c r="J146"/>
  <c r="I146"/>
  <c r="H146"/>
  <c r="G146"/>
  <c r="F146"/>
  <c r="E146"/>
  <c r="K144"/>
  <c r="K143"/>
  <c r="K142"/>
  <c r="K141"/>
  <c r="K140"/>
  <c r="E140"/>
  <c r="K139"/>
  <c r="K138"/>
  <c r="K137"/>
  <c r="J136"/>
  <c r="K136" s="1"/>
  <c r="E136"/>
  <c r="E131" s="1"/>
  <c r="K135"/>
  <c r="J134"/>
  <c r="K134" s="1"/>
  <c r="K133"/>
  <c r="K131" s="1"/>
  <c r="I131"/>
  <c r="H131"/>
  <c r="G131"/>
  <c r="F131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4" s="1"/>
  <c r="K108"/>
  <c r="K107"/>
  <c r="K106"/>
  <c r="J104"/>
  <c r="I104"/>
  <c r="H104"/>
  <c r="G104"/>
  <c r="F104"/>
  <c r="E104"/>
  <c r="K102"/>
  <c r="K101"/>
  <c r="K100"/>
  <c r="K99"/>
  <c r="K98"/>
  <c r="K97"/>
  <c r="K96"/>
  <c r="K93" s="1"/>
  <c r="K95"/>
  <c r="J93"/>
  <c r="I93"/>
  <c r="H93"/>
  <c r="G93"/>
  <c r="F93"/>
  <c r="E93"/>
  <c r="K91"/>
  <c r="K90"/>
  <c r="K89"/>
  <c r="K88"/>
  <c r="K87"/>
  <c r="K86"/>
  <c r="K85"/>
  <c r="K84"/>
  <c r="K83"/>
  <c r="K82"/>
  <c r="K81"/>
  <c r="K80"/>
  <c r="K79"/>
  <c r="K78"/>
  <c r="K77"/>
  <c r="K69" s="1"/>
  <c r="K76"/>
  <c r="K75"/>
  <c r="K74"/>
  <c r="K73"/>
  <c r="K72"/>
  <c r="K71"/>
  <c r="J69"/>
  <c r="I69"/>
  <c r="H69"/>
  <c r="G69"/>
  <c r="F69"/>
  <c r="E69"/>
  <c r="K67"/>
  <c r="K66"/>
  <c r="K65"/>
  <c r="K64"/>
  <c r="K63"/>
  <c r="K62"/>
  <c r="K61"/>
  <c r="K60"/>
  <c r="K59"/>
  <c r="K58"/>
  <c r="K57"/>
  <c r="E57"/>
  <c r="E43" s="1"/>
  <c r="K56"/>
  <c r="E56"/>
  <c r="K55"/>
  <c r="K54"/>
  <c r="K53"/>
  <c r="K52"/>
  <c r="K51"/>
  <c r="K43" s="1"/>
  <c r="K50"/>
  <c r="K49"/>
  <c r="K48"/>
  <c r="K47"/>
  <c r="K46"/>
  <c r="K45"/>
  <c r="J43"/>
  <c r="I43"/>
  <c r="H43"/>
  <c r="G43"/>
  <c r="F43"/>
  <c r="K41"/>
  <c r="K40"/>
  <c r="K39"/>
  <c r="K38"/>
  <c r="K37"/>
  <c r="K36"/>
  <c r="K35"/>
  <c r="K34"/>
  <c r="K32" s="1"/>
  <c r="J32"/>
  <c r="I32"/>
  <c r="H32"/>
  <c r="G32"/>
  <c r="F32"/>
  <c r="E32"/>
  <c r="K30"/>
  <c r="K29"/>
  <c r="K28"/>
  <c r="K27"/>
  <c r="K26"/>
  <c r="K25"/>
  <c r="K24"/>
  <c r="K23"/>
  <c r="K22"/>
  <c r="K21"/>
  <c r="K20"/>
  <c r="K19"/>
  <c r="E19"/>
  <c r="K18"/>
  <c r="K17"/>
  <c r="E17"/>
  <c r="E8" s="1"/>
  <c r="K16"/>
  <c r="K15"/>
  <c r="K14"/>
  <c r="K13"/>
  <c r="K8" s="1"/>
  <c r="K12"/>
  <c r="K11"/>
  <c r="K10"/>
  <c r="J8"/>
  <c r="I8"/>
  <c r="H8"/>
  <c r="G8"/>
  <c r="F8"/>
  <c r="J136" i="5"/>
  <c r="B26" i="7"/>
  <c r="J134" i="5"/>
  <c r="O69" l="1"/>
  <c r="O43"/>
  <c r="K210"/>
  <c r="O93"/>
  <c r="E210" i="8"/>
  <c r="K210"/>
  <c r="J131"/>
  <c r="J210" s="1"/>
  <c r="O104" i="5"/>
  <c r="O146"/>
  <c r="O131"/>
  <c r="O32"/>
  <c r="B26" i="3"/>
  <c r="J186" i="5" l="1"/>
  <c r="J146"/>
  <c r="J131"/>
  <c r="J104"/>
  <c r="J93"/>
  <c r="J69"/>
  <c r="J43"/>
  <c r="J32"/>
  <c r="J8"/>
  <c r="E208" i="6"/>
  <c r="E207"/>
  <c r="E206"/>
  <c r="E194"/>
  <c r="E186" s="1"/>
  <c r="I186"/>
  <c r="H186"/>
  <c r="G186"/>
  <c r="F186"/>
  <c r="I146"/>
  <c r="H146"/>
  <c r="G146"/>
  <c r="F146"/>
  <c r="E146"/>
  <c r="E140"/>
  <c r="E131" s="1"/>
  <c r="E136"/>
  <c r="I131"/>
  <c r="H131"/>
  <c r="G131"/>
  <c r="F131"/>
  <c r="I104"/>
  <c r="H104"/>
  <c r="G104"/>
  <c r="F104"/>
  <c r="E104"/>
  <c r="I93"/>
  <c r="H93"/>
  <c r="G93"/>
  <c r="F93"/>
  <c r="E93"/>
  <c r="I69"/>
  <c r="H69"/>
  <c r="G69"/>
  <c r="F69"/>
  <c r="E69"/>
  <c r="E57"/>
  <c r="E56"/>
  <c r="E43" s="1"/>
  <c r="I43"/>
  <c r="H43"/>
  <c r="G43"/>
  <c r="F43"/>
  <c r="I32"/>
  <c r="H32"/>
  <c r="G32"/>
  <c r="F32"/>
  <c r="E32"/>
  <c r="E19"/>
  <c r="E17"/>
  <c r="I8"/>
  <c r="H8"/>
  <c r="G8"/>
  <c r="F8"/>
  <c r="E8"/>
  <c r="F210" l="1"/>
  <c r="G210"/>
  <c r="H210"/>
  <c r="J210" i="5"/>
  <c r="I210" i="6"/>
  <c r="E210"/>
  <c r="E208" i="5" l="1"/>
  <c r="E207"/>
  <c r="E206"/>
  <c r="E194"/>
  <c r="I186"/>
  <c r="H186"/>
  <c r="G186"/>
  <c r="F186"/>
  <c r="E186"/>
  <c r="I146"/>
  <c r="H146"/>
  <c r="G146"/>
  <c r="F146"/>
  <c r="E146"/>
  <c r="E140"/>
  <c r="E136"/>
  <c r="I131"/>
  <c r="H131"/>
  <c r="G131"/>
  <c r="F131"/>
  <c r="E131"/>
  <c r="I104"/>
  <c r="H104"/>
  <c r="G104"/>
  <c r="F104"/>
  <c r="E104"/>
  <c r="I93"/>
  <c r="H93"/>
  <c r="G93"/>
  <c r="F93"/>
  <c r="E93"/>
  <c r="I69"/>
  <c r="H69"/>
  <c r="G69"/>
  <c r="F69"/>
  <c r="E69"/>
  <c r="E57"/>
  <c r="E56"/>
  <c r="E43" s="1"/>
  <c r="I43"/>
  <c r="H43"/>
  <c r="G43"/>
  <c r="F43"/>
  <c r="I32"/>
  <c r="H32"/>
  <c r="G32"/>
  <c r="F32"/>
  <c r="E32"/>
  <c r="E19"/>
  <c r="E17"/>
  <c r="E8" s="1"/>
  <c r="I8"/>
  <c r="H8"/>
  <c r="G8"/>
  <c r="F8"/>
  <c r="I210" l="1"/>
  <c r="F210"/>
  <c r="H210"/>
  <c r="G210"/>
  <c r="E210"/>
  <c r="H43" i="1"/>
  <c r="B26" i="2" l="1"/>
  <c r="E207" i="1" l="1"/>
  <c r="H8" l="1"/>
  <c r="H186" l="1"/>
  <c r="H146"/>
  <c r="H131"/>
  <c r="H104"/>
  <c r="H93"/>
  <c r="H69"/>
  <c r="H32"/>
  <c r="H210" l="1"/>
  <c r="E208" l="1"/>
  <c r="E206"/>
  <c r="E194"/>
  <c r="G186"/>
  <c r="F186"/>
  <c r="G146"/>
  <c r="F146"/>
  <c r="E146"/>
  <c r="E140"/>
  <c r="E136"/>
  <c r="E131" s="1"/>
  <c r="G131"/>
  <c r="F131"/>
  <c r="G104"/>
  <c r="F104"/>
  <c r="E104"/>
  <c r="G93"/>
  <c r="F93"/>
  <c r="E93"/>
  <c r="G69"/>
  <c r="F69"/>
  <c r="E69"/>
  <c r="E57"/>
  <c r="E56"/>
  <c r="G43"/>
  <c r="F43"/>
  <c r="G32"/>
  <c r="F32"/>
  <c r="E32"/>
  <c r="E19"/>
  <c r="E17"/>
  <c r="E8" s="1"/>
  <c r="G8"/>
  <c r="F8"/>
  <c r="E43" l="1"/>
  <c r="G210"/>
  <c r="F210"/>
  <c r="E186"/>
  <c r="E210" l="1"/>
  <c r="O8" i="5" l="1"/>
  <c r="O210" s="1"/>
</calcChain>
</file>

<file path=xl/sharedStrings.xml><?xml version="1.0" encoding="utf-8"?>
<sst xmlns="http://schemas.openxmlformats.org/spreadsheetml/2006/main" count="8290" uniqueCount="249">
  <si>
    <t>INTITULE/SECTEUR</t>
  </si>
  <si>
    <t>Intitulé</t>
  </si>
  <si>
    <t>Bailleur</t>
  </si>
  <si>
    <t>Fin</t>
  </si>
  <si>
    <t>Coût</t>
  </si>
  <si>
    <t>LFI 2023</t>
  </si>
  <si>
    <t>LFR 2023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</si>
  <si>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</si>
  <si>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</si>
  <si>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</si>
  <si>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</si>
  <si>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</si>
  <si>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</si>
  <si>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</si>
  <si>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</si>
  <si>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</si>
  <si>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</si>
  <si>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</si>
  <si>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</si>
  <si>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</si>
  <si>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</si>
  <si>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</si>
  <si>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 D'Appui à la reduction de la vulnérabilité dans les zones de pêche cotières (PRAREV)</t>
  </si>
  <si>
    <t>Programme de réponse aux urgences acridienne(criquets pélerins)</t>
  </si>
  <si>
    <t>IDA</t>
  </si>
  <si>
    <t>Proramme de l'Est régional des terres arides</t>
  </si>
  <si>
    <t>BID</t>
  </si>
  <si>
    <t>Projet dryland</t>
  </si>
  <si>
    <t>Résilience secheresse II PHASE 2</t>
  </si>
  <si>
    <t>BAD</t>
  </si>
  <si>
    <t>Renforcer la Résilience face à l'insécurité alimentaire et nitritionnelle dans la corne de l'Afrique</t>
  </si>
  <si>
    <t>BREFONS</t>
  </si>
  <si>
    <t>Résilience à la sécheresse</t>
  </si>
  <si>
    <t>Allemagne</t>
  </si>
  <si>
    <t>Projet de réduction des risques d'inclusion et de valorisation des économies pastorales de la corne de l'Afrique</t>
  </si>
  <si>
    <t>Don</t>
  </si>
  <si>
    <t>Projet de réponse d'urgence à la crise de sécurité alimentaire à Djibouti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</si>
  <si>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</si>
  <si>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</si>
  <si>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</si>
  <si>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</si>
  <si>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</si>
  <si>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</si>
  <si>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</si>
  <si>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</si>
  <si>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</si>
  <si>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</si>
  <si>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</si>
  <si>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</si>
  <si>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</si>
  <si>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</si>
  <si>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</si>
  <si>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</si>
  <si>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</si>
  <si>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</si>
  <si>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</si>
  <si>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</t>
  </si>
  <si>
    <t>FADES</t>
  </si>
  <si>
    <t>Electrification durable</t>
  </si>
  <si>
    <t>KFAED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</si>
  <si>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</si>
  <si>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</si>
  <si>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</si>
  <si>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</si>
  <si>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</si>
  <si>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</si>
  <si>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</si>
  <si>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</si>
  <si>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</si>
  <si>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</si>
  <si>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</si>
  <si>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</si>
  <si>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</si>
  <si>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</si>
  <si>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</si>
  <si>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</si>
  <si>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</si>
  <si>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Deuxième ligne d'interconnection Electrique Djibouti-Ethiopie</t>
  </si>
  <si>
    <t>Projet de la seconde ligne d'interconnexion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</si>
  <si>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</si>
  <si>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</si>
  <si>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</si>
  <si>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</si>
  <si>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</si>
  <si>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</si>
  <si>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</si>
  <si>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</si>
  <si>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 (Phase 1)</t>
  </si>
  <si>
    <t>Etude intégrée des infrastructures urbaines et de l'adaptation climatique dans la ville de Djibouti</t>
  </si>
  <si>
    <t>Djibouti Addis  Road corridor</t>
  </si>
  <si>
    <t>Interconnexion électrique</t>
  </si>
  <si>
    <t>Route Djibouti Galafi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</si>
  <si>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</si>
  <si>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</si>
  <si>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</si>
  <si>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</si>
  <si>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</si>
  <si>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</si>
  <si>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</si>
  <si>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</si>
  <si>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</si>
  <si>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</si>
  <si>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</si>
  <si>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</si>
  <si>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d'Amélioration des Bidonvilles et du Développement Urbain Intégré en République de Djibouti</t>
  </si>
  <si>
    <t>Projet de Financement de logements abordables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</si>
  <si>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</si>
  <si>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</si>
  <si>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</si>
  <si>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</si>
  <si>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</si>
  <si>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</si>
  <si>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</si>
  <si>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</si>
  <si>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</si>
  <si>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</si>
  <si>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</si>
  <si>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</si>
  <si>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</si>
  <si>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</si>
  <si>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</si>
  <si>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</si>
  <si>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</si>
  <si>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</si>
  <si>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</si>
  <si>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Projet d'intervention d'urgence en matière de protection sociale</t>
  </si>
  <si>
    <t>Promouvoir la résilience des femmes et des communautés dans la lutte contre la violence fondée sur le genre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</si>
  <si>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</si>
  <si>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</si>
  <si>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</si>
  <si>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</si>
  <si>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</si>
  <si>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</si>
  <si>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</si>
  <si>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</si>
  <si>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</si>
  <si>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</si>
  <si>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</si>
  <si>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</si>
  <si>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</si>
  <si>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</si>
  <si>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</si>
  <si>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</si>
  <si>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</si>
  <si>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</si>
  <si>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</si>
  <si>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</si>
  <si>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</si>
  <si>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</si>
  <si>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</si>
  <si>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</si>
  <si>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Projet de renforcement du système de santé à Djibouti</t>
  </si>
  <si>
    <t>Autonomiser les communautés pour une meilleure nutrition à Djibouti</t>
  </si>
  <si>
    <t>Hôpital CNSS</t>
  </si>
  <si>
    <t>Projet d'Appui au renforcement des compétences dans le secteur de la santé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</si>
  <si>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</si>
  <si>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</si>
  <si>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</si>
  <si>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</si>
  <si>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</si>
  <si>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</si>
  <si>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</si>
  <si>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</si>
  <si>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</si>
  <si>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</si>
  <si>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</si>
  <si>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</si>
  <si>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</si>
  <si>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</si>
  <si>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</si>
  <si>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</si>
  <si>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</si>
  <si>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</si>
  <si>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</si>
  <si>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</si>
  <si>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</si>
  <si>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</si>
  <si>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</si>
  <si>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</si>
  <si>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</si>
  <si>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</si>
  <si>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</si>
  <si>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</si>
  <si>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</si>
  <si>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</si>
  <si>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</si>
  <si>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</si>
  <si>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</si>
  <si>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</si>
  <si>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</si>
  <si>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</si>
  <si>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</si>
  <si>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</si>
  <si>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</si>
  <si>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</si>
  <si>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Projet de développement des compétence pour l'emploi à Djibouti</t>
  </si>
  <si>
    <t>Modernisation de l'admnistration publique</t>
  </si>
  <si>
    <t>Economie Numérique</t>
  </si>
  <si>
    <t>Projet d'Appui aux statistiques et prise de décisions</t>
  </si>
  <si>
    <t>TOTAL GENERAL</t>
  </si>
  <si>
    <t>PROJECTIONS DE DECAISSEMENTS-LOI DE FINANCES INITIALE 2024</t>
  </si>
  <si>
    <t>LFI 2024</t>
  </si>
  <si>
    <r>
      <t>Extension et de Renforcement du Réseau d'Assainissement de. </t>
    </r>
    <r>
      <rPr>
        <b/>
        <sz val="8"/>
        <rFont val="Arial"/>
        <family val="2"/>
      </rPr>
      <t>Djibouti (PERRAD)</t>
    </r>
  </si>
  <si>
    <t>prêt</t>
  </si>
  <si>
    <t>Exploration géothermique supp</t>
  </si>
  <si>
    <t>Projet de services de développement des entreprises pour les micro, petites et moyennes entreprises</t>
  </si>
  <si>
    <t>Projet d'intégration numérique</t>
  </si>
  <si>
    <t>DIRECTION DE LA DETTE PUBLIQUE</t>
  </si>
  <si>
    <t>SOUS/DIRECTION  DE GESTION ET SUIVI DES FINANCEMENTS</t>
  </si>
  <si>
    <t>INTITULE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</si>
  <si>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</si>
  <si>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</si>
  <si>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</si>
  <si>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</si>
  <si>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 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</si>
  <si>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</si>
  <si>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 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</si>
  <si>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</si>
  <si>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</si>
  <si>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PROGRAMME D’INVESTISSEMENT PUBLIC 2024</t>
  </si>
  <si>
    <t>REPARTITION PIP DANS LE TOFE  LFI 2024 (Millions FD)</t>
  </si>
  <si>
    <t>TOTAL PROGRAMME D'INVESTISSEMENT PUBLIC 2024</t>
  </si>
  <si>
    <t>Janv.24</t>
  </si>
  <si>
    <t>Fév.25</t>
  </si>
  <si>
    <t>REPARTITION PIP DANS LE TOFE JANVIER 2024 (Millions FD)</t>
  </si>
  <si>
    <t>CUMUL 24</t>
  </si>
  <si>
    <t>REPARTITION PIP DANS LE TOFE FEVRIER 2024 (Millions FD)</t>
  </si>
  <si>
    <t>REPARTITION PIP DANS LE TOFE MARS 2024 (Millions FD)</t>
  </si>
  <si>
    <t>PROGRAMME D'INVESTISSEMENT PUBLIC 2024</t>
  </si>
  <si>
    <t>DIRECTION DE LA DETTE PUBLIQUE/SOUS DIRECTION DE GESTION ET SUIVI DES FINANCEMENTS</t>
  </si>
  <si>
    <t>REPARTITION PIP DANS LE TOFE AVRIL 2024 (Millions FD)</t>
  </si>
  <si>
    <t>REPARTITION PIP DANS LE TOFE MAI 2024 (Millions FD)</t>
  </si>
  <si>
    <t>REPARTITION PIP DANS LE TOFE JUIN 2024 (Millions FD)</t>
  </si>
  <si>
    <t>Hôpital CNSS LN</t>
  </si>
  <si>
    <t>Hôpital CNSS SI</t>
  </si>
  <si>
    <t>Hôpital CNSS LI</t>
  </si>
  <si>
    <t>REPARTITION PIP DANS LE TOFE JUILLET 2024 (Millions FD)</t>
  </si>
  <si>
    <t>REPARTITION PIP DANS LE TOFE AOÜT 2024 (Millions FD)</t>
  </si>
  <si>
    <t>Projet d'amélioration de la route Nagad Loyada Borama</t>
  </si>
  <si>
    <t>REPARTITION PIP DANS LE TOFE SEPTEMBRE 2024 (Millions FD)</t>
  </si>
  <si>
    <t>Projet de filières agricoles résiliente</t>
  </si>
  <si>
    <t>LFR 2024</t>
  </si>
  <si>
    <t>STEP de Balbala</t>
  </si>
  <si>
    <t>Projet PERRAD</t>
  </si>
  <si>
    <t>Projet PROSPERO</t>
  </si>
  <si>
    <t>Projet SEFA (Soutien &amp; Education des filles et autonomisation</t>
  </si>
  <si>
    <t>Projet PARSS (Projet d'Appui au renforcement du système de santé)</t>
  </si>
  <si>
    <t>REPARTITION PIP DANS LE TOFE OCTOBRE 2024 (Millions FD)</t>
  </si>
  <si>
    <t>REPARTITION PIP DANS LE TOFE NOVEMBRE 2024 (Millions FD)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</si>
</sst>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-40C]mmmm\-yy;@"/>
  </numFmts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Unicode MS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i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6" fillId="3" borderId="1" xfId="1" applyFont="1" applyFill="1" applyBorder="1"/>
    <xf numFmtId="0" fontId="5" fillId="3" borderId="2" xfId="1" applyFont="1" applyFill="1" applyBorder="1"/>
    <xf numFmtId="0" fontId="5" fillId="3" borderId="1" xfId="1" applyFont="1" applyFill="1" applyBorder="1"/>
    <xf numFmtId="0" fontId="5" fillId="3" borderId="1" xfId="1" applyFont="1" applyFill="1" applyBorder="1" applyAlignment="1">
      <alignment horizontal="center"/>
    </xf>
    <xf numFmtId="0" fontId="5" fillId="3" borderId="3" xfId="1" applyFont="1" applyFill="1" applyBorder="1"/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2" borderId="0" xfId="2" quotePrefix="1" applyNumberFormat="1" applyFont="1" applyFill="1" applyBorder="1" applyAlignment="1" applyProtection="1">
      <alignment vertical="top"/>
    </xf>
    <xf numFmtId="0" fontId="5" fillId="2" borderId="0" xfId="2" quotePrefix="1" applyNumberFormat="1" applyFont="1" applyFill="1" applyBorder="1" applyAlignment="1" applyProtection="1">
      <alignment horizontal="center" vertical="top"/>
    </xf>
    <xf numFmtId="0" fontId="5" fillId="3" borderId="5" xfId="2" applyNumberFormat="1" applyFont="1" applyFill="1" applyBorder="1" applyAlignment="1" applyProtection="1">
      <alignment vertical="top"/>
    </xf>
    <xf numFmtId="0" fontId="5" fillId="3" borderId="6" xfId="2" applyNumberFormat="1" applyFont="1" applyFill="1" applyBorder="1" applyAlignment="1" applyProtection="1">
      <alignment vertical="top"/>
    </xf>
    <xf numFmtId="0" fontId="5" fillId="3" borderId="7" xfId="2" applyNumberFormat="1" applyFont="1" applyFill="1" applyBorder="1" applyAlignment="1" applyProtection="1">
      <alignment vertical="top"/>
    </xf>
    <xf numFmtId="3" fontId="5" fillId="3" borderId="6" xfId="2" applyNumberFormat="1" applyFont="1" applyFill="1" applyBorder="1" applyAlignment="1" applyProtection="1">
      <alignment horizontal="center" vertical="top"/>
    </xf>
    <xf numFmtId="0" fontId="5" fillId="2" borderId="0" xfId="2" applyNumberFormat="1" applyFont="1" applyFill="1" applyBorder="1" applyAlignment="1" applyProtection="1">
      <alignment vertical="top"/>
    </xf>
    <xf numFmtId="0" fontId="6" fillId="2" borderId="8" xfId="1" applyFont="1" applyFill="1" applyBorder="1" applyAlignment="1">
      <alignment vertical="center"/>
    </xf>
    <xf numFmtId="0" fontId="6" fillId="2" borderId="8" xfId="1" applyFont="1" applyFill="1" applyBorder="1" applyAlignment="1"/>
    <xf numFmtId="0" fontId="5" fillId="2" borderId="8" xfId="1" applyFont="1" applyFill="1" applyBorder="1" applyAlignment="1">
      <alignment horizontal="center"/>
    </xf>
    <xf numFmtId="3" fontId="5" fillId="2" borderId="8" xfId="1" applyNumberFormat="1" applyFont="1" applyFill="1" applyBorder="1" applyAlignment="1">
      <alignment horizontal="center"/>
    </xf>
    <xf numFmtId="0" fontId="6" fillId="2" borderId="8" xfId="0" applyFont="1" applyFill="1" applyBorder="1"/>
    <xf numFmtId="0" fontId="5" fillId="2" borderId="8" xfId="1" applyFont="1" applyFill="1" applyBorder="1" applyAlignment="1">
      <alignment horizontal="center" vertical="center" wrapText="1"/>
    </xf>
    <xf numFmtId="3" fontId="5" fillId="2" borderId="8" xfId="1" applyNumberFormat="1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4" borderId="8" xfId="1" applyFont="1" applyFill="1" applyBorder="1" applyAlignment="1">
      <alignment vertical="center"/>
    </xf>
    <xf numFmtId="0" fontId="6" fillId="4" borderId="8" xfId="1" applyFont="1" applyFill="1" applyBorder="1" applyAlignment="1"/>
    <xf numFmtId="0" fontId="5" fillId="4" borderId="8" xfId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 applyAlignment="1"/>
    <xf numFmtId="0" fontId="7" fillId="0" borderId="8" xfId="0" applyFont="1" applyBorder="1"/>
    <xf numFmtId="0" fontId="6" fillId="5" borderId="8" xfId="1" applyFont="1" applyFill="1" applyBorder="1" applyAlignment="1">
      <alignment vertical="center"/>
    </xf>
    <xf numFmtId="0" fontId="6" fillId="5" borderId="8" xfId="1" applyFont="1" applyFill="1" applyBorder="1" applyAlignment="1"/>
    <xf numFmtId="0" fontId="5" fillId="5" borderId="8" xfId="1" applyFont="1" applyFill="1" applyBorder="1" applyAlignment="1">
      <alignment horizontal="center"/>
    </xf>
    <xf numFmtId="3" fontId="5" fillId="5" borderId="8" xfId="1" applyNumberFormat="1" applyFont="1" applyFill="1" applyBorder="1" applyAlignment="1">
      <alignment horizontal="center"/>
    </xf>
    <xf numFmtId="0" fontId="6" fillId="5" borderId="8" xfId="0" applyFont="1" applyFill="1" applyBorder="1"/>
    <xf numFmtId="0" fontId="6" fillId="4" borderId="8" xfId="0" applyFont="1" applyFill="1" applyBorder="1"/>
    <xf numFmtId="0" fontId="6" fillId="2" borderId="8" xfId="2" applyFont="1" applyFill="1" applyBorder="1" applyAlignment="1">
      <alignment horizontal="left" vertical="center"/>
    </xf>
    <xf numFmtId="0" fontId="6" fillId="2" borderId="8" xfId="2" quotePrefix="1" applyFont="1" applyFill="1" applyBorder="1" applyAlignment="1">
      <alignment horizontal="left"/>
    </xf>
    <xf numFmtId="0" fontId="5" fillId="2" borderId="8" xfId="2" applyFont="1" applyFill="1" applyBorder="1" applyAlignment="1">
      <alignment horizontal="center"/>
    </xf>
    <xf numFmtId="0" fontId="5" fillId="2" borderId="8" xfId="2" quotePrefix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/>
    </xf>
    <xf numFmtId="0" fontId="5" fillId="6" borderId="0" xfId="2" quotePrefix="1" applyFont="1" applyFill="1" applyBorder="1" applyAlignment="1">
      <alignment horizontal="left"/>
    </xf>
    <xf numFmtId="0" fontId="5" fillId="3" borderId="9" xfId="2" applyNumberFormat="1" applyFont="1" applyFill="1" applyBorder="1" applyAlignment="1" applyProtection="1">
      <alignment vertical="top"/>
    </xf>
    <xf numFmtId="0" fontId="5" fillId="3" borderId="10" xfId="2" applyNumberFormat="1" applyFont="1" applyFill="1" applyBorder="1" applyAlignment="1" applyProtection="1">
      <alignment vertical="top"/>
    </xf>
    <xf numFmtId="0" fontId="5" fillId="3" borderId="11" xfId="2" applyNumberFormat="1" applyFont="1" applyFill="1" applyBorder="1" applyAlignment="1" applyProtection="1">
      <alignment vertical="top"/>
    </xf>
    <xf numFmtId="3" fontId="6" fillId="2" borderId="8" xfId="0" applyNumberFormat="1" applyFont="1" applyFill="1" applyBorder="1"/>
    <xf numFmtId="0" fontId="5" fillId="4" borderId="8" xfId="1" applyFont="1" applyFill="1" applyBorder="1" applyAlignment="1"/>
    <xf numFmtId="0" fontId="5" fillId="3" borderId="12" xfId="2" applyNumberFormat="1" applyFont="1" applyFill="1" applyBorder="1" applyAlignment="1" applyProtection="1">
      <alignment vertical="top"/>
    </xf>
    <xf numFmtId="0" fontId="6" fillId="2" borderId="8" xfId="0" applyFont="1" applyFill="1" applyBorder="1" applyAlignment="1"/>
    <xf numFmtId="0" fontId="6" fillId="7" borderId="8" xfId="1" applyFont="1" applyFill="1" applyBorder="1" applyAlignment="1">
      <alignment vertical="center"/>
    </xf>
    <xf numFmtId="0" fontId="5" fillId="7" borderId="8" xfId="1" applyFont="1" applyFill="1" applyBorder="1" applyAlignment="1"/>
    <xf numFmtId="0" fontId="5" fillId="7" borderId="8" xfId="1" applyFont="1" applyFill="1" applyBorder="1" applyAlignment="1">
      <alignment horizontal="center"/>
    </xf>
    <xf numFmtId="3" fontId="5" fillId="7" borderId="8" xfId="1" applyNumberFormat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 vertical="center"/>
    </xf>
    <xf numFmtId="0" fontId="5" fillId="6" borderId="0" xfId="2" quotePrefix="1" applyFont="1" applyFill="1" applyBorder="1" applyAlignment="1">
      <alignment horizontal="center"/>
    </xf>
    <xf numFmtId="0" fontId="8" fillId="3" borderId="6" xfId="2" applyNumberFormat="1" applyFont="1" applyFill="1" applyBorder="1" applyAlignment="1" applyProtection="1">
      <alignment vertical="center"/>
    </xf>
    <xf numFmtId="0" fontId="8" fillId="3" borderId="6" xfId="2" applyNumberFormat="1" applyFont="1" applyFill="1" applyBorder="1" applyAlignment="1" applyProtection="1">
      <alignment vertical="top"/>
    </xf>
    <xf numFmtId="44" fontId="6" fillId="2" borderId="8" xfId="3" applyFont="1" applyFill="1" applyBorder="1" applyAlignment="1">
      <alignment vertical="center"/>
    </xf>
    <xf numFmtId="3" fontId="5" fillId="2" borderId="8" xfId="1" applyNumberFormat="1" applyFont="1" applyFill="1" applyBorder="1" applyAlignment="1"/>
    <xf numFmtId="0" fontId="6" fillId="3" borderId="8" xfId="1" applyFont="1" applyFill="1" applyBorder="1" applyAlignment="1">
      <alignment vertical="center"/>
    </xf>
    <xf numFmtId="3" fontId="5" fillId="3" borderId="8" xfId="1" applyNumberFormat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6" fillId="3" borderId="8" xfId="0" applyFont="1" applyFill="1" applyBorder="1"/>
    <xf numFmtId="44" fontId="6" fillId="8" borderId="8" xfId="3" applyFont="1" applyFill="1" applyBorder="1" applyAlignment="1">
      <alignment horizontal="left" vertical="center"/>
    </xf>
    <xf numFmtId="3" fontId="5" fillId="8" borderId="8" xfId="1" applyNumberFormat="1" applyFont="1" applyFill="1" applyBorder="1" applyAlignment="1">
      <alignment horizontal="center"/>
    </xf>
    <xf numFmtId="0" fontId="5" fillId="8" borderId="8" xfId="1" applyFont="1" applyFill="1" applyBorder="1" applyAlignment="1">
      <alignment horizontal="center"/>
    </xf>
    <xf numFmtId="44" fontId="6" fillId="5" borderId="8" xfId="3" applyFont="1" applyFill="1" applyBorder="1" applyAlignment="1">
      <alignment horizontal="left" vertical="center"/>
    </xf>
    <xf numFmtId="44" fontId="6" fillId="7" borderId="8" xfId="3" applyFont="1" applyFill="1" applyBorder="1" applyAlignment="1">
      <alignment horizontal="left" vertical="center"/>
    </xf>
    <xf numFmtId="44" fontId="6" fillId="4" borderId="8" xfId="3" applyFont="1" applyFill="1" applyBorder="1" applyAlignment="1">
      <alignment horizontal="left" vertical="center"/>
    </xf>
    <xf numFmtId="0" fontId="6" fillId="2" borderId="8" xfId="1" applyFont="1" applyFill="1" applyBorder="1"/>
    <xf numFmtId="0" fontId="6" fillId="9" borderId="8" xfId="1" applyFont="1" applyFill="1" applyBorder="1" applyAlignment="1">
      <alignment vertical="center"/>
    </xf>
    <xf numFmtId="0" fontId="5" fillId="9" borderId="8" xfId="1" applyFont="1" applyFill="1" applyBorder="1" applyAlignment="1">
      <alignment horizontal="center"/>
    </xf>
    <xf numFmtId="3" fontId="5" fillId="9" borderId="8" xfId="1" applyNumberFormat="1" applyFont="1" applyFill="1" applyBorder="1" applyAlignment="1">
      <alignment horizontal="center"/>
    </xf>
    <xf numFmtId="0" fontId="6" fillId="9" borderId="8" xfId="1" applyFont="1" applyFill="1" applyBorder="1"/>
    <xf numFmtId="0" fontId="6" fillId="2" borderId="0" xfId="1" applyFont="1" applyFill="1" applyBorder="1"/>
    <xf numFmtId="0" fontId="6" fillId="6" borderId="0" xfId="1" quotePrefix="1" applyFont="1" applyFill="1" applyAlignment="1"/>
    <xf numFmtId="0" fontId="5" fillId="6" borderId="0" xfId="1" quotePrefix="1" applyFont="1" applyFill="1" applyAlignment="1"/>
    <xf numFmtId="0" fontId="4" fillId="4" borderId="8" xfId="0" applyFont="1" applyFill="1" applyBorder="1" applyAlignment="1"/>
    <xf numFmtId="0" fontId="6" fillId="4" borderId="8" xfId="1" applyFont="1" applyFill="1" applyBorder="1"/>
    <xf numFmtId="0" fontId="4" fillId="10" borderId="8" xfId="0" applyFont="1" applyFill="1" applyBorder="1" applyAlignment="1"/>
    <xf numFmtId="0" fontId="5" fillId="10" borderId="8" xfId="1" applyFont="1" applyFill="1" applyBorder="1" applyAlignment="1">
      <alignment horizontal="center"/>
    </xf>
    <xf numFmtId="3" fontId="5" fillId="10" borderId="8" xfId="1" applyNumberFormat="1" applyFont="1" applyFill="1" applyBorder="1" applyAlignment="1">
      <alignment horizontal="center"/>
    </xf>
    <xf numFmtId="0" fontId="6" fillId="10" borderId="8" xfId="1" applyFont="1" applyFill="1" applyBorder="1"/>
    <xf numFmtId="0" fontId="6" fillId="7" borderId="8" xfId="1" applyFont="1" applyFill="1" applyBorder="1" applyAlignment="1"/>
    <xf numFmtId="0" fontId="5" fillId="2" borderId="8" xfId="1" applyFont="1" applyFill="1" applyBorder="1"/>
    <xf numFmtId="0" fontId="6" fillId="2" borderId="13" xfId="1" applyFont="1" applyFill="1" applyBorder="1" applyAlignment="1">
      <alignment vertical="center"/>
    </xf>
    <xf numFmtId="0" fontId="5" fillId="2" borderId="13" xfId="1" applyFont="1" applyFill="1" applyBorder="1" applyAlignment="1"/>
    <xf numFmtId="3" fontId="5" fillId="2" borderId="13" xfId="1" applyNumberFormat="1" applyFont="1" applyFill="1" applyBorder="1" applyAlignment="1">
      <alignment horizontal="center"/>
    </xf>
    <xf numFmtId="0" fontId="6" fillId="8" borderId="8" xfId="1" applyFont="1" applyFill="1" applyBorder="1" applyAlignment="1">
      <alignment vertical="center"/>
    </xf>
    <xf numFmtId="0" fontId="6" fillId="8" borderId="8" xfId="1" applyFont="1" applyFill="1" applyBorder="1" applyAlignment="1"/>
    <xf numFmtId="0" fontId="6" fillId="11" borderId="8" xfId="1" applyFont="1" applyFill="1" applyBorder="1" applyAlignment="1">
      <alignment vertical="center"/>
    </xf>
    <xf numFmtId="0" fontId="6" fillId="11" borderId="8" xfId="1" applyFont="1" applyFill="1" applyBorder="1" applyAlignment="1"/>
    <xf numFmtId="0" fontId="5" fillId="11" borderId="8" xfId="1" applyFont="1" applyFill="1" applyBorder="1" applyAlignment="1">
      <alignment horizontal="center"/>
    </xf>
    <xf numFmtId="3" fontId="5" fillId="11" borderId="8" xfId="1" applyNumberFormat="1" applyFont="1" applyFill="1" applyBorder="1" applyAlignment="1">
      <alignment horizontal="center"/>
    </xf>
    <xf numFmtId="0" fontId="6" fillId="11" borderId="8" xfId="0" applyFont="1" applyFill="1" applyBorder="1"/>
    <xf numFmtId="0" fontId="5" fillId="4" borderId="8" xfId="1" applyFont="1" applyFill="1" applyBorder="1" applyAlignment="1">
      <alignment vertical="center"/>
    </xf>
    <xf numFmtId="0" fontId="6" fillId="6" borderId="8" xfId="2" applyFont="1" applyFill="1" applyBorder="1" applyAlignment="1">
      <alignment horizontal="left"/>
    </xf>
    <xf numFmtId="0" fontId="6" fillId="6" borderId="8" xfId="2" quotePrefix="1" applyFont="1" applyFill="1" applyBorder="1" applyAlignment="1">
      <alignment horizontal="left"/>
    </xf>
    <xf numFmtId="0" fontId="5" fillId="6" borderId="8" xfId="2" applyFont="1" applyFill="1" applyBorder="1" applyAlignment="1">
      <alignment horizontal="center"/>
    </xf>
    <xf numFmtId="0" fontId="5" fillId="6" borderId="8" xfId="2" quotePrefix="1" applyFont="1" applyFill="1" applyBorder="1" applyAlignment="1">
      <alignment horizontal="center"/>
    </xf>
    <xf numFmtId="0" fontId="6" fillId="12" borderId="8" xfId="1" applyFont="1" applyFill="1" applyBorder="1" applyAlignment="1"/>
    <xf numFmtId="0" fontId="5" fillId="12" borderId="8" xfId="1" applyFont="1" applyFill="1" applyBorder="1" applyAlignment="1">
      <alignment horizontal="center"/>
    </xf>
    <xf numFmtId="3" fontId="5" fillId="12" borderId="8" xfId="1" applyNumberFormat="1" applyFont="1" applyFill="1" applyBorder="1" applyAlignment="1">
      <alignment horizontal="center"/>
    </xf>
    <xf numFmtId="0" fontId="6" fillId="12" borderId="8" xfId="0" applyFont="1" applyFill="1" applyBorder="1"/>
    <xf numFmtId="0" fontId="6" fillId="4" borderId="8" xfId="1" applyFont="1" applyFill="1" applyBorder="1" applyAlignment="1">
      <alignment horizontal="center"/>
    </xf>
    <xf numFmtId="0" fontId="6" fillId="10" borderId="8" xfId="1" applyFont="1" applyFill="1" applyBorder="1" applyAlignment="1"/>
    <xf numFmtId="0" fontId="6" fillId="10" borderId="8" xfId="1" applyFont="1" applyFill="1" applyBorder="1" applyAlignment="1">
      <alignment horizontal="center"/>
    </xf>
    <xf numFmtId="0" fontId="6" fillId="10" borderId="8" xfId="0" applyFont="1" applyFill="1" applyBorder="1"/>
    <xf numFmtId="0" fontId="6" fillId="5" borderId="8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5" fillId="4" borderId="14" xfId="1" applyFont="1" applyFill="1" applyBorder="1" applyAlignment="1"/>
    <xf numFmtId="0" fontId="5" fillId="9" borderId="8" xfId="1" applyFont="1" applyFill="1" applyBorder="1" applyAlignment="1"/>
    <xf numFmtId="0" fontId="6" fillId="9" borderId="8" xfId="0" applyFont="1" applyFill="1" applyBorder="1"/>
    <xf numFmtId="0" fontId="8" fillId="3" borderId="9" xfId="2" applyNumberFormat="1" applyFont="1" applyFill="1" applyBorder="1" applyAlignment="1" applyProtection="1">
      <alignment vertical="top"/>
    </xf>
    <xf numFmtId="0" fontId="8" fillId="3" borderId="10" xfId="2" applyNumberFormat="1" applyFont="1" applyFill="1" applyBorder="1" applyAlignment="1" applyProtection="1">
      <alignment vertical="top"/>
    </xf>
    <xf numFmtId="0" fontId="6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center"/>
    </xf>
    <xf numFmtId="0" fontId="5" fillId="4" borderId="8" xfId="1" applyFont="1" applyFill="1" applyBorder="1" applyAlignment="1">
      <alignment horizontal="left"/>
    </xf>
    <xf numFmtId="1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 applyAlignment="1">
      <alignment horizontal="left"/>
    </xf>
    <xf numFmtId="1" fontId="5" fillId="2" borderId="8" xfId="1" applyNumberFormat="1" applyFont="1" applyFill="1" applyBorder="1" applyAlignment="1">
      <alignment horizontal="center"/>
    </xf>
    <xf numFmtId="0" fontId="6" fillId="2" borderId="8" xfId="1" applyFont="1" applyFill="1" applyBorder="1" applyAlignment="1">
      <alignment horizontal="left"/>
    </xf>
    <xf numFmtId="0" fontId="6" fillId="9" borderId="8" xfId="1" applyFont="1" applyFill="1" applyBorder="1" applyAlignment="1"/>
    <xf numFmtId="0" fontId="5" fillId="9" borderId="13" xfId="1" applyFont="1" applyFill="1" applyBorder="1" applyAlignment="1">
      <alignment horizontal="center"/>
    </xf>
    <xf numFmtId="0" fontId="5" fillId="4" borderId="13" xfId="1" applyFont="1" applyFill="1" applyBorder="1" applyAlignment="1">
      <alignment horizontal="center"/>
    </xf>
    <xf numFmtId="0" fontId="5" fillId="3" borderId="7" xfId="1" applyFont="1" applyFill="1" applyBorder="1"/>
    <xf numFmtId="0" fontId="5" fillId="3" borderId="6" xfId="1" applyFont="1" applyFill="1" applyBorder="1"/>
    <xf numFmtId="3" fontId="5" fillId="3" borderId="6" xfId="1" applyNumberFormat="1" applyFont="1" applyFill="1" applyBorder="1" applyAlignment="1">
      <alignment horizontal="center"/>
    </xf>
    <xf numFmtId="0" fontId="6" fillId="0" borderId="8" xfId="1" applyFont="1" applyFill="1" applyBorder="1"/>
    <xf numFmtId="3" fontId="6" fillId="10" borderId="8" xfId="1" applyNumberFormat="1" applyFont="1" applyFill="1" applyBorder="1"/>
    <xf numFmtId="43" fontId="4" fillId="0" borderId="0" xfId="4" applyFont="1"/>
    <xf numFmtId="0" fontId="10" fillId="0" borderId="8" xfId="0" applyFont="1" applyBorder="1" applyAlignment="1">
      <alignment horizontal="left" vertical="center"/>
    </xf>
    <xf numFmtId="0" fontId="0" fillId="6" borderId="0" xfId="0" applyFill="1"/>
    <xf numFmtId="0" fontId="13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16" fillId="6" borderId="6" xfId="0" applyFont="1" applyFill="1" applyBorder="1"/>
    <xf numFmtId="0" fontId="16" fillId="6" borderId="6" xfId="0" applyFont="1" applyFill="1" applyBorder="1" applyAlignment="1">
      <alignment horizontal="center"/>
    </xf>
    <xf numFmtId="0" fontId="0" fillId="6" borderId="15" xfId="0" applyFill="1" applyBorder="1"/>
    <xf numFmtId="0" fontId="17" fillId="6" borderId="13" xfId="0" applyFont="1" applyFill="1" applyBorder="1" applyAlignment="1">
      <alignment horizontal="left" indent="2"/>
    </xf>
    <xf numFmtId="3" fontId="20" fillId="6" borderId="13" xfId="0" applyNumberFormat="1" applyFont="1" applyFill="1" applyBorder="1"/>
    <xf numFmtId="0" fontId="17" fillId="6" borderId="16" xfId="0" applyFont="1" applyFill="1" applyBorder="1" applyAlignment="1">
      <alignment horizontal="left" indent="2"/>
    </xf>
    <xf numFmtId="3" fontId="20" fillId="6" borderId="16" xfId="0" applyNumberFormat="1" applyFont="1" applyFill="1" applyBorder="1"/>
    <xf numFmtId="0" fontId="17" fillId="6" borderId="14" xfId="0" applyFont="1" applyFill="1" applyBorder="1" applyAlignment="1">
      <alignment horizontal="left" indent="2"/>
    </xf>
    <xf numFmtId="3" fontId="20" fillId="6" borderId="14" xfId="0" applyNumberFormat="1" applyFont="1" applyFill="1" applyBorder="1"/>
    <xf numFmtId="0" fontId="19" fillId="6" borderId="0" xfId="0" applyFont="1" applyFill="1"/>
    <xf numFmtId="3" fontId="20" fillId="6" borderId="0" xfId="0" applyNumberFormat="1" applyFont="1" applyFill="1"/>
    <xf numFmtId="0" fontId="21" fillId="6" borderId="0" xfId="0" applyFont="1" applyFill="1"/>
    <xf numFmtId="0" fontId="0" fillId="6" borderId="0" xfId="0" applyFill="1" applyBorder="1" applyAlignment="1">
      <alignment horizontal="left" indent="2"/>
    </xf>
    <xf numFmtId="0" fontId="22" fillId="6" borderId="14" xfId="0" applyFont="1" applyFill="1" applyBorder="1" applyAlignment="1">
      <alignment horizontal="left" indent="2"/>
    </xf>
    <xf numFmtId="0" fontId="22" fillId="6" borderId="0" xfId="0" applyFont="1" applyFill="1" applyBorder="1" applyAlignment="1">
      <alignment horizontal="left" indent="2"/>
    </xf>
    <xf numFmtId="3" fontId="20" fillId="6" borderId="0" xfId="0" applyNumberFormat="1" applyFont="1" applyFill="1" applyBorder="1"/>
    <xf numFmtId="0" fontId="22" fillId="6" borderId="8" xfId="0" applyFont="1" applyFill="1" applyBorder="1" applyAlignment="1">
      <alignment horizontal="left" indent="2"/>
    </xf>
    <xf numFmtId="3" fontId="20" fillId="6" borderId="8" xfId="0" applyNumberFormat="1" applyFont="1" applyFill="1" applyBorder="1"/>
    <xf numFmtId="0" fontId="16" fillId="6" borderId="8" xfId="0" applyFont="1" applyFill="1" applyBorder="1"/>
    <xf numFmtId="3" fontId="24" fillId="6" borderId="8" xfId="0" applyNumberFormat="1" applyFont="1" applyFill="1" applyBorder="1"/>
    <xf numFmtId="0" fontId="4" fillId="0" borderId="8" xfId="0" applyFont="1" applyBorder="1"/>
    <xf numFmtId="14" fontId="5" fillId="3" borderId="3" xfId="1" applyNumberFormat="1" applyFont="1" applyFill="1" applyBorder="1" applyAlignment="1">
      <alignment horizontal="center"/>
    </xf>
    <xf numFmtId="0" fontId="4" fillId="4" borderId="8" xfId="0" applyFont="1" applyFill="1" applyBorder="1"/>
    <xf numFmtId="0" fontId="5" fillId="3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164" fontId="5" fillId="3" borderId="3" xfId="1" applyNumberFormat="1" applyFont="1" applyFill="1" applyBorder="1" applyAlignment="1">
      <alignment horizontal="center"/>
    </xf>
    <xf numFmtId="0" fontId="4" fillId="0" borderId="0" xfId="0" applyFont="1" applyAlignment="1"/>
    <xf numFmtId="10" fontId="4" fillId="0" borderId="0" xfId="0" applyNumberFormat="1" applyFont="1"/>
    <xf numFmtId="3" fontId="0" fillId="0" borderId="0" xfId="0" applyNumberFormat="1"/>
    <xf numFmtId="9" fontId="4" fillId="0" borderId="0" xfId="6" applyFont="1"/>
    <xf numFmtId="10" fontId="4" fillId="0" borderId="0" xfId="6" applyNumberFormat="1" applyFont="1"/>
    <xf numFmtId="3" fontId="4" fillId="0" borderId="0" xfId="0" applyNumberFormat="1" applyFont="1"/>
    <xf numFmtId="0" fontId="5" fillId="13" borderId="8" xfId="1" applyFont="1" applyFill="1" applyBorder="1" applyAlignment="1">
      <alignment horizontal="center"/>
    </xf>
    <xf numFmtId="3" fontId="5" fillId="13" borderId="8" xfId="1" applyNumberFormat="1" applyFont="1" applyFill="1" applyBorder="1" applyAlignment="1">
      <alignment horizontal="center"/>
    </xf>
    <xf numFmtId="3" fontId="6" fillId="4" borderId="8" xfId="0" applyNumberFormat="1" applyFont="1" applyFill="1" applyBorder="1"/>
    <xf numFmtId="0" fontId="5" fillId="14" borderId="8" xfId="1" applyFont="1" applyFill="1" applyBorder="1" applyAlignment="1">
      <alignment horizontal="center"/>
    </xf>
    <xf numFmtId="3" fontId="5" fillId="14" borderId="8" xfId="1" applyNumberFormat="1" applyFont="1" applyFill="1" applyBorder="1" applyAlignment="1">
      <alignment horizontal="center"/>
    </xf>
    <xf numFmtId="3" fontId="6" fillId="9" borderId="8" xfId="0" applyNumberFormat="1" applyFont="1" applyFill="1" applyBorder="1"/>
    <xf numFmtId="0" fontId="6" fillId="13" borderId="8" xfId="1" applyFont="1" applyFill="1" applyBorder="1" applyAlignment="1"/>
    <xf numFmtId="0" fontId="5" fillId="9" borderId="8" xfId="1" applyFont="1" applyFill="1" applyBorder="1" applyAlignment="1">
      <alignment vertical="center"/>
    </xf>
    <xf numFmtId="0" fontId="6" fillId="14" borderId="8" xfId="0" applyFont="1" applyFill="1" applyBorder="1"/>
    <xf numFmtId="0" fontId="6" fillId="14" borderId="13" xfId="1" applyFont="1" applyFill="1" applyBorder="1" applyAlignment="1">
      <alignment vertical="center"/>
    </xf>
    <xf numFmtId="0" fontId="5" fillId="14" borderId="13" xfId="1" applyFont="1" applyFill="1" applyBorder="1" applyAlignment="1"/>
    <xf numFmtId="3" fontId="5" fillId="14" borderId="13" xfId="1" applyNumberFormat="1" applyFont="1" applyFill="1" applyBorder="1" applyAlignment="1">
      <alignment horizontal="center"/>
    </xf>
    <xf numFmtId="0" fontId="6" fillId="13" borderId="8" xfId="0" applyFont="1" applyFill="1" applyBorder="1"/>
    <xf numFmtId="0" fontId="6" fillId="13" borderId="8" xfId="1" applyFont="1" applyFill="1" applyBorder="1" applyAlignment="1">
      <alignment horizontal="center"/>
    </xf>
    <xf numFmtId="0" fontId="4" fillId="4" borderId="0" xfId="0" applyFont="1" applyFill="1"/>
    <xf numFmtId="0" fontId="5" fillId="4" borderId="1" xfId="1" applyFont="1" applyFill="1" applyBorder="1" applyAlignment="1">
      <alignment horizontal="center"/>
    </xf>
    <xf numFmtId="164" fontId="5" fillId="4" borderId="3" xfId="1" applyNumberFormat="1" applyFont="1" applyFill="1" applyBorder="1" applyAlignment="1">
      <alignment horizontal="center"/>
    </xf>
    <xf numFmtId="3" fontId="5" fillId="4" borderId="6" xfId="2" applyNumberFormat="1" applyFont="1" applyFill="1" applyBorder="1" applyAlignment="1" applyProtection="1">
      <alignment horizontal="center" vertical="top"/>
    </xf>
    <xf numFmtId="3" fontId="5" fillId="4" borderId="6" xfId="1" applyNumberFormat="1" applyFont="1" applyFill="1" applyBorder="1" applyAlignment="1">
      <alignment horizontal="center"/>
    </xf>
    <xf numFmtId="43" fontId="4" fillId="4" borderId="0" xfId="4" applyFont="1" applyFill="1"/>
    <xf numFmtId="3" fontId="4" fillId="4" borderId="8" xfId="0" applyNumberFormat="1" applyFont="1" applyFill="1" applyBorder="1"/>
    <xf numFmtId="3" fontId="4" fillId="4" borderId="0" xfId="0" applyNumberFormat="1" applyFont="1" applyFill="1"/>
    <xf numFmtId="0" fontId="6" fillId="3" borderId="8" xfId="1" applyFont="1" applyFill="1" applyBorder="1"/>
    <xf numFmtId="0" fontId="4" fillId="3" borderId="8" xfId="0" applyFont="1" applyFill="1" applyBorder="1"/>
    <xf numFmtId="0" fontId="4" fillId="5" borderId="0" xfId="0" applyFont="1" applyFill="1"/>
    <xf numFmtId="0" fontId="5" fillId="5" borderId="1" xfId="1" applyFont="1" applyFill="1" applyBorder="1" applyAlignment="1">
      <alignment horizontal="center"/>
    </xf>
    <xf numFmtId="164" fontId="5" fillId="5" borderId="3" xfId="1" applyNumberFormat="1" applyFont="1" applyFill="1" applyBorder="1" applyAlignment="1">
      <alignment horizontal="center"/>
    </xf>
    <xf numFmtId="3" fontId="5" fillId="5" borderId="6" xfId="2" applyNumberFormat="1" applyFont="1" applyFill="1" applyBorder="1" applyAlignment="1" applyProtection="1">
      <alignment horizontal="center" vertical="top"/>
    </xf>
    <xf numFmtId="43" fontId="4" fillId="5" borderId="0" xfId="4" applyFont="1" applyFill="1"/>
    <xf numFmtId="0" fontId="4" fillId="5" borderId="8" xfId="0" applyFont="1" applyFill="1" applyBorder="1"/>
    <xf numFmtId="3" fontId="5" fillId="5" borderId="6" xfId="1" applyNumberFormat="1" applyFont="1" applyFill="1" applyBorder="1" applyAlignment="1">
      <alignment horizontal="center"/>
    </xf>
    <xf numFmtId="10" fontId="4" fillId="5" borderId="0" xfId="0" applyNumberFormat="1" applyFont="1" applyFill="1"/>
    <xf numFmtId="10" fontId="4" fillId="4" borderId="0" xfId="0" applyNumberFormat="1" applyFont="1" applyFill="1"/>
    <xf numFmtId="9" fontId="4" fillId="4" borderId="0" xfId="6" applyFont="1" applyFill="1"/>
    <xf numFmtId="0" fontId="3" fillId="0" borderId="0" xfId="0" applyFont="1" applyAlignment="1">
      <alignment horizontal="center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11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</cellXfs>
  <cellStyles count="7">
    <cellStyle name="Milliers" xfId="4" builtinId="3"/>
    <cellStyle name="Monétaire 2" xfId="3"/>
    <cellStyle name="Normal" xfId="0" builtinId="0"/>
    <cellStyle name="Normal 2" xfId="1"/>
    <cellStyle name="Normal 2 2" xfId="5"/>
    <cellStyle name="Normal_Feuil1" xfId="2"/>
    <cellStyle name="Pourcentage" xfId="6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8"/>
  <sheetViews>
    <sheetView workbookViewId="0">
      <selection activeCell="I162" sqref="I162"/>
    </sheetView>
  </sheetViews>
  <sheetFormatPr baseColWidth="10" defaultColWidth="30" defaultRowHeight="11.25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1" width="12.28515625" style="3" customWidth="1"/>
    <col min="12" max="12" width="11.7109375" style="3" customWidth="1"/>
    <col min="13" max="13" width="13.140625" style="3" customWidth="1"/>
    <col min="14" max="16384" width="30" style="3"/>
  </cols>
  <sheetData>
    <row r="1" spans="1:10">
      <c r="A1" s="1"/>
      <c r="B1" s="1"/>
      <c r="C1" s="2"/>
      <c r="D1" s="2"/>
      <c r="E1" s="2"/>
      <c r="F1" s="1"/>
      <c r="G1" s="1"/>
    </row>
    <row r="2" spans="1:10">
      <c r="A2" s="207" t="s">
        <v>228</v>
      </c>
      <c r="B2" s="207"/>
      <c r="C2" s="207"/>
      <c r="D2" s="207"/>
      <c r="E2" s="207"/>
      <c r="F2" s="207"/>
      <c r="G2" s="207"/>
      <c r="H2" s="207"/>
      <c r="I2" s="207"/>
    </row>
    <row r="3" spans="1:10">
      <c r="A3" s="206" t="s">
        <v>229</v>
      </c>
      <c r="B3" s="206"/>
      <c r="C3" s="206"/>
      <c r="D3" s="206"/>
      <c r="E3" s="206"/>
      <c r="F3" s="206"/>
      <c r="G3" s="206"/>
      <c r="H3" s="206"/>
      <c r="I3" s="206"/>
    </row>
    <row r="4" spans="1:10" ht="12" thickBot="1">
      <c r="A4" s="1"/>
      <c r="B4" s="1"/>
      <c r="C4" s="2"/>
      <c r="D4" s="2"/>
      <c r="E4" s="2"/>
      <c r="F4" s="1"/>
      <c r="G4" s="1"/>
    </row>
    <row r="5" spans="1:10">
      <c r="A5" s="5"/>
      <c r="B5" s="5"/>
      <c r="C5" s="6"/>
      <c r="D5" s="7"/>
      <c r="E5" s="8"/>
      <c r="F5" s="8"/>
      <c r="G5" s="8"/>
      <c r="H5" s="8"/>
      <c r="I5" s="8"/>
    </row>
    <row r="6" spans="1:10" ht="12" thickBot="1">
      <c r="A6" s="9" t="s">
        <v>0</v>
      </c>
      <c r="B6" s="10" t="s">
        <v>1</v>
      </c>
      <c r="C6" s="11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201</v>
      </c>
      <c r="I6" s="160" t="s">
        <v>222</v>
      </c>
    </row>
    <row r="7" spans="1:10" ht="12" thickBot="1">
      <c r="A7" s="12" t="s">
        <v>7</v>
      </c>
      <c r="B7" s="12" t="s">
        <v>7</v>
      </c>
      <c r="C7" s="12" t="s">
        <v>7</v>
      </c>
      <c r="D7" s="12" t="s">
        <v>7</v>
      </c>
      <c r="E7" s="13" t="s">
        <v>7</v>
      </c>
      <c r="F7" s="1"/>
      <c r="G7" s="1"/>
    </row>
    <row r="8" spans="1:10" ht="12" thickBot="1">
      <c r="A8" s="14" t="s">
        <v>8</v>
      </c>
      <c r="B8" s="15"/>
      <c r="C8" s="16"/>
      <c r="D8" s="15"/>
      <c r="E8" s="17">
        <f>SUM(E10:E30)</f>
        <v>25854.21803208</v>
      </c>
      <c r="F8" s="17">
        <f>SUM(F10:F30)</f>
        <v>4010</v>
      </c>
      <c r="G8" s="17">
        <f>SUM(G10:G30)</f>
        <v>4010</v>
      </c>
      <c r="H8" s="17">
        <f>SUM(H10:H30)</f>
        <v>2349</v>
      </c>
      <c r="I8" s="17">
        <f>SUM(I10:I30)</f>
        <v>56</v>
      </c>
    </row>
    <row r="9" spans="1:10">
      <c r="A9" s="18"/>
      <c r="B9" s="18"/>
      <c r="C9" s="18"/>
      <c r="D9" s="18"/>
      <c r="E9" s="18"/>
      <c r="F9" s="1"/>
      <c r="G9" s="1"/>
      <c r="J9" s="134"/>
    </row>
    <row r="10" spans="1:10">
      <c r="A10" s="19" t="s">
        <v>9</v>
      </c>
      <c r="B10" s="20"/>
      <c r="C10" s="21" t="s">
        <v>10</v>
      </c>
      <c r="D10" s="21" t="s">
        <v>203</v>
      </c>
      <c r="E10" s="22">
        <v>53</v>
      </c>
      <c r="F10" s="23">
        <v>0</v>
      </c>
      <c r="G10" s="23">
        <v>0</v>
      </c>
      <c r="H10" s="23">
        <v>51</v>
      </c>
      <c r="I10" s="159"/>
    </row>
    <row r="11" spans="1:10">
      <c r="A11" s="19" t="s">
        <v>12</v>
      </c>
      <c r="B11" s="20"/>
      <c r="C11" s="21" t="s">
        <v>10</v>
      </c>
      <c r="D11" s="21" t="s">
        <v>11</v>
      </c>
      <c r="E11" s="22">
        <v>38</v>
      </c>
      <c r="F11" s="23">
        <v>0</v>
      </c>
      <c r="G11" s="23">
        <v>0</v>
      </c>
      <c r="H11" s="23">
        <v>0</v>
      </c>
      <c r="I11" s="159"/>
    </row>
    <row r="12" spans="1:10">
      <c r="A12" s="19" t="s">
        <v>13</v>
      </c>
      <c r="B12" s="20"/>
      <c r="C12" s="21" t="s">
        <v>14</v>
      </c>
      <c r="D12" s="21" t="s">
        <v>11</v>
      </c>
      <c r="E12" s="22">
        <v>202</v>
      </c>
      <c r="F12" s="23">
        <v>0</v>
      </c>
      <c r="G12" s="23">
        <v>0</v>
      </c>
      <c r="H12" s="23">
        <v>0</v>
      </c>
      <c r="I12" s="159"/>
    </row>
    <row r="13" spans="1:10">
      <c r="A13" s="19" t="s">
        <v>15</v>
      </c>
      <c r="B13" s="20"/>
      <c r="C13" s="24" t="s">
        <v>14</v>
      </c>
      <c r="D13" s="24" t="s">
        <v>11</v>
      </c>
      <c r="E13" s="25">
        <v>82</v>
      </c>
      <c r="F13" s="23">
        <v>0</v>
      </c>
      <c r="G13" s="23">
        <v>0</v>
      </c>
      <c r="H13" s="23">
        <v>0</v>
      </c>
      <c r="I13" s="159"/>
    </row>
    <row r="14" spans="1:10">
      <c r="A14" s="19" t="s">
        <v>16</v>
      </c>
      <c r="B14" s="20"/>
      <c r="C14" s="21" t="s">
        <v>10</v>
      </c>
      <c r="D14" s="21" t="s">
        <v>17</v>
      </c>
      <c r="E14" s="22">
        <v>1025</v>
      </c>
      <c r="F14" s="26">
        <v>0</v>
      </c>
      <c r="G14" s="26">
        <v>0</v>
      </c>
      <c r="H14" s="26">
        <v>0</v>
      </c>
      <c r="I14" s="159"/>
    </row>
    <row r="15" spans="1:10">
      <c r="A15" s="19" t="s">
        <v>18</v>
      </c>
      <c r="B15" s="20"/>
      <c r="C15" s="21" t="s">
        <v>10</v>
      </c>
      <c r="D15" s="21" t="s">
        <v>17</v>
      </c>
      <c r="E15" s="22">
        <v>391</v>
      </c>
      <c r="F15" s="26">
        <v>117</v>
      </c>
      <c r="G15" s="26">
        <v>117</v>
      </c>
      <c r="H15" s="26">
        <v>98</v>
      </c>
      <c r="I15" s="159"/>
    </row>
    <row r="16" spans="1:10">
      <c r="A16" s="27" t="s">
        <v>19</v>
      </c>
      <c r="B16" s="28"/>
      <c r="C16" s="29" t="s">
        <v>10</v>
      </c>
      <c r="D16" s="29" t="s">
        <v>17</v>
      </c>
      <c r="E16" s="30">
        <v>1066</v>
      </c>
      <c r="F16" s="26">
        <v>250</v>
      </c>
      <c r="G16" s="26">
        <v>250</v>
      </c>
      <c r="H16" s="26">
        <v>200</v>
      </c>
      <c r="I16" s="159"/>
    </row>
    <row r="17" spans="1:9">
      <c r="A17" s="27" t="s">
        <v>20</v>
      </c>
      <c r="B17" s="28"/>
      <c r="C17" s="29" t="s">
        <v>21</v>
      </c>
      <c r="D17" s="29" t="s">
        <v>11</v>
      </c>
      <c r="E17" s="30">
        <f>2406480*177.721/1000000</f>
        <v>427.68203208</v>
      </c>
      <c r="F17" s="26">
        <v>100</v>
      </c>
      <c r="G17" s="26">
        <v>100</v>
      </c>
      <c r="H17" s="26">
        <v>100</v>
      </c>
      <c r="I17" s="159"/>
    </row>
    <row r="18" spans="1:9">
      <c r="A18" s="19" t="s">
        <v>22</v>
      </c>
      <c r="B18" s="31"/>
      <c r="C18" s="21" t="s">
        <v>10</v>
      </c>
      <c r="D18" s="21" t="s">
        <v>11</v>
      </c>
      <c r="E18" s="22">
        <v>1066.326</v>
      </c>
      <c r="F18" s="23"/>
      <c r="G18" s="23"/>
      <c r="H18" s="23">
        <v>0</v>
      </c>
      <c r="I18" s="159"/>
    </row>
    <row r="19" spans="1:9">
      <c r="A19" s="28" t="s">
        <v>23</v>
      </c>
      <c r="B19" s="29"/>
      <c r="C19" s="29" t="s">
        <v>24</v>
      </c>
      <c r="D19" s="29" t="s">
        <v>17</v>
      </c>
      <c r="E19" s="30">
        <f>6*177.721</f>
        <v>1066.326</v>
      </c>
      <c r="F19" s="26">
        <v>101</v>
      </c>
      <c r="G19" s="26">
        <v>101</v>
      </c>
      <c r="H19" s="26">
        <v>0</v>
      </c>
      <c r="I19" s="159"/>
    </row>
    <row r="20" spans="1:9">
      <c r="A20" s="19" t="s">
        <v>25</v>
      </c>
      <c r="B20" s="31"/>
      <c r="C20" s="21" t="s">
        <v>26</v>
      </c>
      <c r="D20" s="21" t="s">
        <v>17</v>
      </c>
      <c r="E20" s="22">
        <v>807</v>
      </c>
      <c r="F20" s="26">
        <v>0</v>
      </c>
      <c r="G20" s="26">
        <v>0</v>
      </c>
      <c r="H20" s="26">
        <v>0</v>
      </c>
      <c r="I20" s="159"/>
    </row>
    <row r="21" spans="1:9">
      <c r="A21" s="19" t="s">
        <v>27</v>
      </c>
      <c r="B21" s="21"/>
      <c r="C21" s="21" t="s">
        <v>26</v>
      </c>
      <c r="D21" s="21" t="s">
        <v>17</v>
      </c>
      <c r="E21" s="22">
        <v>888</v>
      </c>
      <c r="F21" s="26">
        <v>78</v>
      </c>
      <c r="G21" s="26">
        <v>0</v>
      </c>
      <c r="H21" s="26">
        <v>0</v>
      </c>
      <c r="I21" s="159"/>
    </row>
    <row r="22" spans="1:9">
      <c r="A22" s="27" t="s">
        <v>28</v>
      </c>
      <c r="B22" s="28"/>
      <c r="C22" s="29" t="s">
        <v>29</v>
      </c>
      <c r="D22" s="29" t="s">
        <v>17</v>
      </c>
      <c r="E22" s="30">
        <v>2786</v>
      </c>
      <c r="F22" s="26">
        <v>170</v>
      </c>
      <c r="G22" s="26">
        <v>170</v>
      </c>
      <c r="H22" s="26">
        <v>30</v>
      </c>
      <c r="I22" s="159"/>
    </row>
    <row r="23" spans="1:9">
      <c r="A23" s="32" t="s">
        <v>30</v>
      </c>
      <c r="B23" s="20" t="s">
        <v>31</v>
      </c>
      <c r="C23" s="21" t="s">
        <v>29</v>
      </c>
      <c r="D23" s="21" t="s">
        <v>11</v>
      </c>
      <c r="E23" s="22">
        <v>3380</v>
      </c>
      <c r="F23" s="26">
        <v>250</v>
      </c>
      <c r="G23" s="26">
        <v>250</v>
      </c>
      <c r="H23" s="26">
        <v>150</v>
      </c>
      <c r="I23" s="161">
        <v>56</v>
      </c>
    </row>
    <row r="24" spans="1:9">
      <c r="A24" s="19" t="s">
        <v>32</v>
      </c>
      <c r="B24" s="20"/>
      <c r="C24" s="21" t="s">
        <v>33</v>
      </c>
      <c r="D24" s="21" t="s">
        <v>11</v>
      </c>
      <c r="E24" s="22">
        <v>710.88400000000001</v>
      </c>
      <c r="F24" s="26">
        <v>100</v>
      </c>
      <c r="G24" s="26">
        <v>100</v>
      </c>
      <c r="H24" s="26">
        <v>0</v>
      </c>
      <c r="I24" s="159"/>
    </row>
    <row r="25" spans="1:9">
      <c r="A25" s="33" t="s">
        <v>34</v>
      </c>
      <c r="B25" s="34"/>
      <c r="C25" s="35" t="s">
        <v>24</v>
      </c>
      <c r="D25" s="35" t="s">
        <v>17</v>
      </c>
      <c r="E25" s="36">
        <v>446</v>
      </c>
      <c r="F25" s="37">
        <v>44</v>
      </c>
      <c r="G25" s="37">
        <v>44</v>
      </c>
      <c r="H25" s="37">
        <v>145</v>
      </c>
      <c r="I25" s="159"/>
    </row>
    <row r="26" spans="1:9">
      <c r="A26" s="33" t="s">
        <v>34</v>
      </c>
      <c r="B26" s="34"/>
      <c r="C26" s="35" t="s">
        <v>24</v>
      </c>
      <c r="D26" s="35" t="s">
        <v>35</v>
      </c>
      <c r="E26" s="36">
        <v>888</v>
      </c>
      <c r="F26" s="37">
        <v>0</v>
      </c>
      <c r="G26" s="37">
        <v>78</v>
      </c>
      <c r="H26" s="37">
        <v>75</v>
      </c>
      <c r="I26" s="159"/>
    </row>
    <row r="27" spans="1:9">
      <c r="A27" s="27" t="s">
        <v>36</v>
      </c>
      <c r="B27" s="28"/>
      <c r="C27" s="29" t="s">
        <v>24</v>
      </c>
      <c r="D27" s="29" t="s">
        <v>11</v>
      </c>
      <c r="E27" s="30">
        <v>3554</v>
      </c>
      <c r="F27" s="38">
        <v>1750</v>
      </c>
      <c r="G27" s="38">
        <v>1750</v>
      </c>
      <c r="H27" s="38">
        <v>750</v>
      </c>
      <c r="I27" s="159"/>
    </row>
    <row r="28" spans="1:9">
      <c r="A28" s="19" t="s">
        <v>37</v>
      </c>
      <c r="B28" s="20"/>
      <c r="C28" s="21" t="s">
        <v>29</v>
      </c>
      <c r="D28" s="21" t="s">
        <v>11</v>
      </c>
      <c r="E28" s="22">
        <v>902</v>
      </c>
      <c r="F28" s="26">
        <v>100</v>
      </c>
      <c r="G28" s="26">
        <v>100</v>
      </c>
      <c r="H28" s="26">
        <v>0</v>
      </c>
      <c r="I28" s="159"/>
    </row>
    <row r="29" spans="1:9">
      <c r="A29" s="19" t="s">
        <v>38</v>
      </c>
      <c r="B29" s="20"/>
      <c r="C29" s="21" t="s">
        <v>39</v>
      </c>
      <c r="D29" s="21" t="s">
        <v>11</v>
      </c>
      <c r="E29" s="22">
        <v>675</v>
      </c>
      <c r="F29" s="26">
        <v>650</v>
      </c>
      <c r="G29" s="26">
        <v>650</v>
      </c>
      <c r="H29" s="26">
        <v>650</v>
      </c>
      <c r="I29" s="159"/>
    </row>
    <row r="30" spans="1:9">
      <c r="A30" s="39" t="s">
        <v>40</v>
      </c>
      <c r="B30" s="40" t="s">
        <v>7</v>
      </c>
      <c r="C30" s="41" t="s">
        <v>41</v>
      </c>
      <c r="D30" s="41" t="s">
        <v>11</v>
      </c>
      <c r="E30" s="42">
        <v>5400</v>
      </c>
      <c r="F30" s="23">
        <v>300</v>
      </c>
      <c r="G30" s="23">
        <v>300</v>
      </c>
      <c r="H30" s="23">
        <v>100</v>
      </c>
      <c r="I30" s="159"/>
    </row>
    <row r="31" spans="1:9" ht="12" thickBot="1">
      <c r="A31" s="43" t="s">
        <v>7</v>
      </c>
      <c r="B31" s="43" t="s">
        <v>7</v>
      </c>
      <c r="C31" s="44" t="s">
        <v>7</v>
      </c>
      <c r="D31" s="44" t="s">
        <v>7</v>
      </c>
      <c r="E31" s="44" t="s">
        <v>7</v>
      </c>
      <c r="F31" s="1"/>
      <c r="G31" s="1"/>
    </row>
    <row r="32" spans="1:9" ht="12" thickBot="1">
      <c r="A32" s="45" t="s">
        <v>42</v>
      </c>
      <c r="B32" s="46"/>
      <c r="C32" s="46"/>
      <c r="D32" s="47"/>
      <c r="E32" s="17">
        <f>SUM(E34:E41)</f>
        <v>2795.1389799999997</v>
      </c>
      <c r="F32" s="17">
        <f>SUM(F34:F41)</f>
        <v>481</v>
      </c>
      <c r="G32" s="17">
        <f>SUM(G34:G41)</f>
        <v>481</v>
      </c>
      <c r="H32" s="17">
        <f>SUM(H34:H41)</f>
        <v>156</v>
      </c>
      <c r="I32" s="17">
        <f>SUM(I34:I41)</f>
        <v>0</v>
      </c>
    </row>
    <row r="33" spans="1:9">
      <c r="A33" s="43" t="s">
        <v>7</v>
      </c>
      <c r="B33" s="43" t="s">
        <v>7</v>
      </c>
      <c r="C33" s="44" t="s">
        <v>7</v>
      </c>
      <c r="D33" s="44" t="s">
        <v>7</v>
      </c>
      <c r="E33" s="44" t="s">
        <v>7</v>
      </c>
      <c r="F33" s="1"/>
      <c r="G33" s="1"/>
    </row>
    <row r="34" spans="1:9">
      <c r="A34" s="19" t="s">
        <v>43</v>
      </c>
      <c r="B34" s="20"/>
      <c r="C34" s="21" t="s">
        <v>44</v>
      </c>
      <c r="D34" s="21" t="s">
        <v>11</v>
      </c>
      <c r="E34" s="22">
        <v>956.13897999999995</v>
      </c>
      <c r="F34" s="48">
        <v>150</v>
      </c>
      <c r="G34" s="48">
        <v>150</v>
      </c>
      <c r="H34" s="48">
        <v>0</v>
      </c>
      <c r="I34" s="159"/>
    </row>
    <row r="35" spans="1:9">
      <c r="A35" s="19" t="s">
        <v>45</v>
      </c>
      <c r="B35" s="21"/>
      <c r="C35" s="21" t="s">
        <v>44</v>
      </c>
      <c r="D35" s="21" t="s">
        <v>11</v>
      </c>
      <c r="E35" s="22">
        <v>667</v>
      </c>
      <c r="F35" s="48">
        <v>50</v>
      </c>
      <c r="G35" s="48">
        <v>50</v>
      </c>
      <c r="H35" s="48">
        <v>50</v>
      </c>
      <c r="I35" s="159"/>
    </row>
    <row r="36" spans="1:9">
      <c r="A36" s="19" t="s">
        <v>46</v>
      </c>
      <c r="B36" s="21"/>
      <c r="C36" s="21" t="s">
        <v>47</v>
      </c>
      <c r="D36" s="21" t="s">
        <v>11</v>
      </c>
      <c r="E36" s="22">
        <v>29</v>
      </c>
      <c r="F36" s="48">
        <v>20</v>
      </c>
      <c r="G36" s="48">
        <v>20</v>
      </c>
      <c r="H36" s="48">
        <v>20</v>
      </c>
      <c r="I36" s="159"/>
    </row>
    <row r="37" spans="1:9">
      <c r="A37" s="49" t="s">
        <v>48</v>
      </c>
      <c r="B37" s="29"/>
      <c r="C37" s="29" t="s">
        <v>49</v>
      </c>
      <c r="D37" s="29" t="s">
        <v>11</v>
      </c>
      <c r="E37" s="30">
        <v>109</v>
      </c>
      <c r="F37" s="48">
        <v>109</v>
      </c>
      <c r="G37" s="48">
        <v>109</v>
      </c>
      <c r="H37" s="48">
        <v>0</v>
      </c>
      <c r="I37" s="159"/>
    </row>
    <row r="38" spans="1:9">
      <c r="A38" s="49" t="s">
        <v>50</v>
      </c>
      <c r="B38" s="29"/>
      <c r="C38" s="29" t="s">
        <v>49</v>
      </c>
      <c r="D38" s="29" t="s">
        <v>11</v>
      </c>
      <c r="E38" s="30">
        <v>66</v>
      </c>
      <c r="F38" s="48">
        <v>66</v>
      </c>
      <c r="G38" s="48">
        <v>66</v>
      </c>
      <c r="H38" s="48">
        <v>0</v>
      </c>
      <c r="I38" s="159"/>
    </row>
    <row r="39" spans="1:9">
      <c r="A39" s="49" t="s">
        <v>51</v>
      </c>
      <c r="B39" s="29"/>
      <c r="C39" s="29" t="s">
        <v>49</v>
      </c>
      <c r="D39" s="29" t="s">
        <v>11</v>
      </c>
      <c r="E39" s="30">
        <v>29</v>
      </c>
      <c r="F39" s="48">
        <v>29</v>
      </c>
      <c r="G39" s="48">
        <v>29</v>
      </c>
      <c r="H39" s="48">
        <v>29</v>
      </c>
      <c r="I39" s="159"/>
    </row>
    <row r="40" spans="1:9">
      <c r="A40" s="49" t="s">
        <v>52</v>
      </c>
      <c r="B40" s="29"/>
      <c r="C40" s="29" t="s">
        <v>49</v>
      </c>
      <c r="D40" s="29" t="s">
        <v>11</v>
      </c>
      <c r="E40" s="30">
        <v>341</v>
      </c>
      <c r="F40" s="48">
        <v>57</v>
      </c>
      <c r="G40" s="48">
        <v>57</v>
      </c>
      <c r="H40" s="48">
        <v>57</v>
      </c>
      <c r="I40" s="159"/>
    </row>
    <row r="41" spans="1:9">
      <c r="A41" s="19" t="s">
        <v>53</v>
      </c>
      <c r="B41" s="21"/>
      <c r="C41" s="21" t="s">
        <v>54</v>
      </c>
      <c r="D41" s="21" t="s">
        <v>11</v>
      </c>
      <c r="E41" s="22">
        <v>598</v>
      </c>
      <c r="F41" s="48">
        <v>0</v>
      </c>
      <c r="G41" s="48">
        <v>0</v>
      </c>
      <c r="H41" s="48">
        <v>0</v>
      </c>
      <c r="I41" s="159"/>
    </row>
    <row r="42" spans="1:9" ht="12" thickBot="1">
      <c r="A42" s="43" t="s">
        <v>7</v>
      </c>
      <c r="B42" s="43" t="s">
        <v>7</v>
      </c>
      <c r="C42" s="44" t="s">
        <v>7</v>
      </c>
      <c r="D42" s="44" t="s">
        <v>7</v>
      </c>
      <c r="E42" s="44" t="s">
        <v>7</v>
      </c>
      <c r="F42" s="1"/>
      <c r="G42" s="1"/>
    </row>
    <row r="43" spans="1:9" ht="12" thickBot="1">
      <c r="A43" s="14" t="s">
        <v>55</v>
      </c>
      <c r="B43" s="15"/>
      <c r="C43" s="50"/>
      <c r="D43" s="47"/>
      <c r="E43" s="17">
        <f>SUM(E45:E67)</f>
        <v>121922.489</v>
      </c>
      <c r="F43" s="17">
        <f>SUM(F45:F67)</f>
        <v>7611</v>
      </c>
      <c r="G43" s="17">
        <f>SUM(G45:G67)</f>
        <v>7611</v>
      </c>
      <c r="H43" s="17">
        <f>SUM(H45:H67)</f>
        <v>2740</v>
      </c>
      <c r="I43" s="17">
        <f>SUM(I45:I67)</f>
        <v>233</v>
      </c>
    </row>
    <row r="44" spans="1:9">
      <c r="A44" s="43" t="s">
        <v>7</v>
      </c>
      <c r="B44" s="43" t="s">
        <v>7</v>
      </c>
      <c r="C44" s="44" t="s">
        <v>7</v>
      </c>
      <c r="D44" s="44" t="s">
        <v>7</v>
      </c>
      <c r="E44" s="44" t="s">
        <v>7</v>
      </c>
      <c r="F44" s="1"/>
      <c r="G44" s="1"/>
    </row>
    <row r="45" spans="1:9">
      <c r="A45" s="19" t="s">
        <v>56</v>
      </c>
      <c r="B45" s="51"/>
      <c r="C45" s="21" t="s">
        <v>57</v>
      </c>
      <c r="D45" s="21" t="s">
        <v>17</v>
      </c>
      <c r="E45" s="22">
        <v>5268</v>
      </c>
      <c r="F45" s="26">
        <v>600</v>
      </c>
      <c r="G45" s="26">
        <v>600</v>
      </c>
      <c r="H45" s="26">
        <v>400</v>
      </c>
      <c r="I45" s="159"/>
    </row>
    <row r="46" spans="1:9">
      <c r="A46" s="19" t="s">
        <v>58</v>
      </c>
      <c r="B46" s="31"/>
      <c r="C46" s="21" t="s">
        <v>24</v>
      </c>
      <c r="D46" s="21" t="s">
        <v>17</v>
      </c>
      <c r="E46" s="22">
        <v>4167</v>
      </c>
      <c r="F46" s="26">
        <v>643</v>
      </c>
      <c r="G46" s="26">
        <v>643</v>
      </c>
      <c r="H46" s="26">
        <v>399</v>
      </c>
      <c r="I46" s="161">
        <v>62</v>
      </c>
    </row>
    <row r="47" spans="1:9">
      <c r="A47" s="19" t="s">
        <v>56</v>
      </c>
      <c r="B47" s="31"/>
      <c r="C47" s="21" t="s">
        <v>59</v>
      </c>
      <c r="D47" s="21" t="s">
        <v>17</v>
      </c>
      <c r="E47" s="22">
        <v>4776</v>
      </c>
      <c r="F47" s="26">
        <v>500</v>
      </c>
      <c r="G47" s="26">
        <v>500</v>
      </c>
      <c r="H47" s="26">
        <v>300</v>
      </c>
      <c r="I47" s="159"/>
    </row>
    <row r="48" spans="1:9">
      <c r="A48" s="52" t="s">
        <v>204</v>
      </c>
      <c r="B48" s="53"/>
      <c r="C48" s="54" t="s">
        <v>29</v>
      </c>
      <c r="D48" s="54" t="s">
        <v>17</v>
      </c>
      <c r="E48" s="55">
        <v>2602</v>
      </c>
      <c r="F48" s="26">
        <v>0</v>
      </c>
      <c r="G48" s="26">
        <v>0</v>
      </c>
      <c r="H48" s="26">
        <v>0</v>
      </c>
      <c r="I48" s="159"/>
    </row>
    <row r="49" spans="1:9">
      <c r="A49" s="19" t="s">
        <v>60</v>
      </c>
      <c r="B49" s="21" t="s">
        <v>61</v>
      </c>
      <c r="C49" s="21" t="s">
        <v>57</v>
      </c>
      <c r="D49" s="21" t="s">
        <v>17</v>
      </c>
      <c r="E49" s="22">
        <v>17322</v>
      </c>
      <c r="F49" s="26">
        <v>400</v>
      </c>
      <c r="G49" s="26">
        <v>400</v>
      </c>
      <c r="H49" s="26">
        <v>200</v>
      </c>
      <c r="I49" s="159"/>
    </row>
    <row r="50" spans="1:9">
      <c r="A50" s="19" t="s">
        <v>60</v>
      </c>
      <c r="B50" s="21" t="s">
        <v>61</v>
      </c>
      <c r="C50" s="21" t="s">
        <v>59</v>
      </c>
      <c r="D50" s="21" t="s">
        <v>17</v>
      </c>
      <c r="E50" s="22">
        <v>3389</v>
      </c>
      <c r="F50" s="26">
        <v>500</v>
      </c>
      <c r="G50" s="26">
        <v>500</v>
      </c>
      <c r="H50" s="26">
        <v>200</v>
      </c>
      <c r="I50" s="159"/>
    </row>
    <row r="51" spans="1:9">
      <c r="A51" s="19" t="s">
        <v>62</v>
      </c>
      <c r="B51" s="21" t="s">
        <v>61</v>
      </c>
      <c r="C51" s="21" t="s">
        <v>57</v>
      </c>
      <c r="D51" s="21" t="s">
        <v>17</v>
      </c>
      <c r="E51" s="22">
        <v>5845</v>
      </c>
      <c r="F51" s="26">
        <v>0</v>
      </c>
      <c r="G51" s="26">
        <v>0</v>
      </c>
      <c r="H51" s="26"/>
      <c r="I51" s="159"/>
    </row>
    <row r="52" spans="1:9">
      <c r="A52" s="19" t="s">
        <v>63</v>
      </c>
      <c r="B52" s="21" t="s">
        <v>61</v>
      </c>
      <c r="C52" s="21" t="s">
        <v>57</v>
      </c>
      <c r="D52" s="21" t="s">
        <v>17</v>
      </c>
      <c r="E52" s="22">
        <v>11690</v>
      </c>
      <c r="F52" s="26">
        <v>600</v>
      </c>
      <c r="G52" s="26">
        <v>600</v>
      </c>
      <c r="H52" s="26">
        <v>300</v>
      </c>
      <c r="I52" s="161">
        <v>152</v>
      </c>
    </row>
    <row r="53" spans="1:9">
      <c r="A53" s="19" t="s">
        <v>64</v>
      </c>
      <c r="B53" s="21" t="s">
        <v>61</v>
      </c>
      <c r="C53" s="21" t="s">
        <v>65</v>
      </c>
      <c r="D53" s="21" t="s">
        <v>17</v>
      </c>
      <c r="E53" s="22">
        <v>7570</v>
      </c>
      <c r="F53" s="26">
        <v>1618</v>
      </c>
      <c r="G53" s="26">
        <v>1618</v>
      </c>
      <c r="H53" s="26">
        <v>0</v>
      </c>
      <c r="I53" s="159"/>
    </row>
    <row r="54" spans="1:9">
      <c r="A54" s="19" t="s">
        <v>66</v>
      </c>
      <c r="B54" s="21"/>
      <c r="C54" s="21" t="s">
        <v>41</v>
      </c>
      <c r="D54" s="21" t="s">
        <v>11</v>
      </c>
      <c r="E54" s="22">
        <v>4900</v>
      </c>
      <c r="F54" s="48">
        <v>200</v>
      </c>
      <c r="G54" s="48">
        <v>200</v>
      </c>
      <c r="H54" s="48">
        <v>100</v>
      </c>
      <c r="I54" s="159"/>
    </row>
    <row r="55" spans="1:9">
      <c r="A55" s="19" t="s">
        <v>67</v>
      </c>
      <c r="B55" s="20"/>
      <c r="C55" s="21" t="s">
        <v>68</v>
      </c>
      <c r="D55" s="21" t="s">
        <v>11</v>
      </c>
      <c r="E55" s="21">
        <v>1058</v>
      </c>
      <c r="F55" s="48">
        <v>50</v>
      </c>
      <c r="G55" s="48">
        <v>50</v>
      </c>
      <c r="H55" s="48">
        <v>50</v>
      </c>
      <c r="I55" s="159"/>
    </row>
    <row r="56" spans="1:9">
      <c r="A56" s="19" t="s">
        <v>69</v>
      </c>
      <c r="B56" s="20"/>
      <c r="C56" s="21" t="s">
        <v>68</v>
      </c>
      <c r="D56" s="21" t="s">
        <v>11</v>
      </c>
      <c r="E56" s="21">
        <f>20.2*200</f>
        <v>4040</v>
      </c>
      <c r="F56" s="48">
        <v>350</v>
      </c>
      <c r="G56" s="48">
        <v>350</v>
      </c>
      <c r="H56" s="48">
        <v>200</v>
      </c>
      <c r="I56" s="159"/>
    </row>
    <row r="57" spans="1:9">
      <c r="A57" s="19" t="s">
        <v>202</v>
      </c>
      <c r="B57" s="19"/>
      <c r="C57" s="21" t="s">
        <v>68</v>
      </c>
      <c r="D57" s="21" t="s">
        <v>11</v>
      </c>
      <c r="E57" s="21">
        <f>12*200</f>
        <v>2400</v>
      </c>
      <c r="F57" s="48">
        <v>200</v>
      </c>
      <c r="G57" s="48">
        <v>200</v>
      </c>
      <c r="H57" s="48">
        <v>100</v>
      </c>
      <c r="I57" s="159"/>
    </row>
    <row r="58" spans="1:9">
      <c r="A58" s="19" t="s">
        <v>70</v>
      </c>
      <c r="B58" s="20"/>
      <c r="C58" s="21" t="s">
        <v>71</v>
      </c>
      <c r="D58" s="21" t="s">
        <v>11</v>
      </c>
      <c r="E58" s="21">
        <v>1073</v>
      </c>
      <c r="F58" s="48">
        <v>50</v>
      </c>
      <c r="G58" s="48">
        <v>50</v>
      </c>
      <c r="H58" s="48">
        <v>0</v>
      </c>
      <c r="I58" s="159"/>
    </row>
    <row r="59" spans="1:9">
      <c r="A59" s="19" t="s">
        <v>72</v>
      </c>
      <c r="B59" s="20"/>
      <c r="C59" s="21" t="s">
        <v>68</v>
      </c>
      <c r="D59" s="21" t="s">
        <v>11</v>
      </c>
      <c r="E59" s="21">
        <v>550</v>
      </c>
      <c r="F59" s="26"/>
      <c r="G59" s="26"/>
      <c r="H59" s="26">
        <v>0</v>
      </c>
      <c r="I59" s="159"/>
    </row>
    <row r="60" spans="1:9">
      <c r="A60" s="19" t="s">
        <v>73</v>
      </c>
      <c r="B60" s="20"/>
      <c r="C60" s="21" t="s">
        <v>29</v>
      </c>
      <c r="D60" s="21" t="s">
        <v>11</v>
      </c>
      <c r="E60" s="21">
        <v>956</v>
      </c>
      <c r="F60" s="26">
        <v>0</v>
      </c>
      <c r="G60" s="26">
        <v>0</v>
      </c>
      <c r="H60" s="26">
        <v>0</v>
      </c>
      <c r="I60" s="159"/>
    </row>
    <row r="61" spans="1:9">
      <c r="A61" s="19" t="s">
        <v>74</v>
      </c>
      <c r="B61" s="20"/>
      <c r="C61" s="21" t="s">
        <v>29</v>
      </c>
      <c r="D61" s="21" t="s">
        <v>11</v>
      </c>
      <c r="E61" s="22">
        <v>1599.489</v>
      </c>
      <c r="F61" s="26">
        <v>250</v>
      </c>
      <c r="G61" s="26">
        <v>250</v>
      </c>
      <c r="H61" s="26">
        <v>0</v>
      </c>
      <c r="I61" s="159"/>
    </row>
    <row r="62" spans="1:9">
      <c r="A62" s="19" t="s">
        <v>75</v>
      </c>
      <c r="B62" s="20"/>
      <c r="C62" s="21" t="s">
        <v>29</v>
      </c>
      <c r="D62" s="21" t="s">
        <v>11</v>
      </c>
      <c r="E62" s="21">
        <v>319</v>
      </c>
      <c r="F62" s="26">
        <v>50</v>
      </c>
      <c r="G62" s="26">
        <v>50</v>
      </c>
      <c r="H62" s="26">
        <v>0</v>
      </c>
      <c r="I62" s="159"/>
    </row>
    <row r="63" spans="1:9">
      <c r="A63" s="19" t="s">
        <v>76</v>
      </c>
      <c r="B63" s="20"/>
      <c r="C63" s="21" t="s">
        <v>29</v>
      </c>
      <c r="D63" s="21" t="s">
        <v>11</v>
      </c>
      <c r="E63" s="21">
        <v>963</v>
      </c>
      <c r="F63" s="26">
        <v>50</v>
      </c>
      <c r="G63" s="26">
        <v>50</v>
      </c>
      <c r="H63" s="26">
        <v>0</v>
      </c>
      <c r="I63" s="159"/>
    </row>
    <row r="64" spans="1:9">
      <c r="A64" s="19" t="s">
        <v>77</v>
      </c>
      <c r="B64" s="20"/>
      <c r="C64" s="21" t="s">
        <v>29</v>
      </c>
      <c r="D64" s="21" t="s">
        <v>11</v>
      </c>
      <c r="E64" s="22">
        <v>13000</v>
      </c>
      <c r="F64" s="26">
        <v>100</v>
      </c>
      <c r="G64" s="26">
        <v>100</v>
      </c>
      <c r="H64" s="26">
        <v>100</v>
      </c>
      <c r="I64" s="161">
        <v>19</v>
      </c>
    </row>
    <row r="65" spans="1:11">
      <c r="A65" s="27" t="s">
        <v>78</v>
      </c>
      <c r="B65" s="28"/>
      <c r="C65" s="29" t="s">
        <v>24</v>
      </c>
      <c r="D65" s="29" t="s">
        <v>17</v>
      </c>
      <c r="E65" s="30">
        <v>9774</v>
      </c>
      <c r="F65" s="38">
        <v>450</v>
      </c>
      <c r="G65" s="38">
        <v>450</v>
      </c>
      <c r="H65" s="38">
        <v>391</v>
      </c>
      <c r="I65" s="159"/>
    </row>
    <row r="66" spans="1:11">
      <c r="A66" s="19" t="s">
        <v>79</v>
      </c>
      <c r="B66" s="21" t="s">
        <v>61</v>
      </c>
      <c r="C66" s="21" t="s">
        <v>26</v>
      </c>
      <c r="D66" s="21" t="s">
        <v>17</v>
      </c>
      <c r="E66" s="22">
        <v>13329</v>
      </c>
      <c r="F66" s="26">
        <v>500</v>
      </c>
      <c r="G66" s="26">
        <v>500</v>
      </c>
      <c r="H66" s="26">
        <v>0</v>
      </c>
      <c r="I66" s="159"/>
    </row>
    <row r="67" spans="1:11">
      <c r="A67" s="19" t="s">
        <v>79</v>
      </c>
      <c r="B67" s="21" t="s">
        <v>61</v>
      </c>
      <c r="C67" s="21" t="s">
        <v>26</v>
      </c>
      <c r="D67" s="21" t="s">
        <v>17</v>
      </c>
      <c r="E67" s="22">
        <v>5332</v>
      </c>
      <c r="F67" s="26">
        <v>500</v>
      </c>
      <c r="G67" s="26">
        <v>500</v>
      </c>
      <c r="H67" s="26">
        <v>0</v>
      </c>
      <c r="I67" s="159"/>
    </row>
    <row r="68" spans="1:11" ht="12" thickBot="1">
      <c r="A68" s="56" t="s">
        <v>7</v>
      </c>
      <c r="B68" s="43" t="s">
        <v>7</v>
      </c>
      <c r="C68" s="44" t="s">
        <v>7</v>
      </c>
      <c r="D68" s="44" t="s">
        <v>7</v>
      </c>
      <c r="E68" s="57" t="s">
        <v>7</v>
      </c>
      <c r="F68" s="1"/>
      <c r="G68" s="1"/>
    </row>
    <row r="69" spans="1:11" ht="12" thickBot="1">
      <c r="A69" s="58" t="s">
        <v>80</v>
      </c>
      <c r="B69" s="59"/>
      <c r="C69" s="16"/>
      <c r="D69" s="15"/>
      <c r="E69" s="17">
        <f>SUM(E71:E91)</f>
        <v>272976.37343000004</v>
      </c>
      <c r="F69" s="17">
        <f>SUM(F71:F91)</f>
        <v>6169</v>
      </c>
      <c r="G69" s="17">
        <f>SUM(G71:G91)</f>
        <v>6247</v>
      </c>
      <c r="H69" s="17">
        <f>SUM(H71:H91)</f>
        <v>5804</v>
      </c>
      <c r="I69" s="17">
        <f>SUM(I71:I91)</f>
        <v>821</v>
      </c>
    </row>
    <row r="70" spans="1:11">
      <c r="A70" s="56" t="s">
        <v>7</v>
      </c>
      <c r="B70" s="43" t="s">
        <v>7</v>
      </c>
      <c r="C70" s="44" t="s">
        <v>7</v>
      </c>
      <c r="D70" s="44" t="s">
        <v>7</v>
      </c>
      <c r="E70" s="44" t="s">
        <v>7</v>
      </c>
      <c r="F70" s="1"/>
      <c r="G70" s="1"/>
    </row>
    <row r="71" spans="1:11">
      <c r="A71" s="19" t="s">
        <v>81</v>
      </c>
      <c r="B71" s="21"/>
      <c r="C71" s="21" t="s">
        <v>82</v>
      </c>
      <c r="D71" s="21" t="s">
        <v>17</v>
      </c>
      <c r="E71" s="22">
        <v>2689</v>
      </c>
      <c r="F71" s="26"/>
      <c r="G71" s="26"/>
      <c r="H71" s="26"/>
      <c r="I71" s="159"/>
      <c r="K71" s="169">
        <f>(I69/I210)*100%</f>
        <v>0.41318570709612479</v>
      </c>
    </row>
    <row r="72" spans="1:11">
      <c r="A72" s="19" t="s">
        <v>83</v>
      </c>
      <c r="B72" s="21"/>
      <c r="C72" s="21" t="s">
        <v>24</v>
      </c>
      <c r="D72" s="21" t="s">
        <v>17</v>
      </c>
      <c r="E72" s="22">
        <v>921</v>
      </c>
      <c r="F72" s="26">
        <v>0</v>
      </c>
      <c r="G72" s="26">
        <v>0</v>
      </c>
      <c r="H72" s="26"/>
      <c r="I72" s="159"/>
    </row>
    <row r="73" spans="1:11">
      <c r="A73" s="60" t="s">
        <v>84</v>
      </c>
      <c r="B73" s="61"/>
      <c r="C73" s="21" t="s">
        <v>59</v>
      </c>
      <c r="D73" s="21" t="s">
        <v>17</v>
      </c>
      <c r="E73" s="22">
        <v>13444</v>
      </c>
      <c r="F73" s="26"/>
      <c r="G73" s="26"/>
      <c r="H73" s="26"/>
      <c r="I73" s="159"/>
    </row>
    <row r="74" spans="1:11">
      <c r="A74" s="62" t="s">
        <v>85</v>
      </c>
      <c r="B74" s="63" t="s">
        <v>61</v>
      </c>
      <c r="C74" s="64" t="s">
        <v>86</v>
      </c>
      <c r="D74" s="64" t="s">
        <v>17</v>
      </c>
      <c r="E74" s="63">
        <v>4798.4670000000006</v>
      </c>
      <c r="F74" s="65">
        <v>700</v>
      </c>
      <c r="G74" s="65">
        <v>700</v>
      </c>
      <c r="H74" s="65">
        <v>1500</v>
      </c>
      <c r="I74" s="161">
        <v>572</v>
      </c>
    </row>
    <row r="75" spans="1:11">
      <c r="A75" s="66" t="s">
        <v>87</v>
      </c>
      <c r="B75" s="67"/>
      <c r="C75" s="68" t="s">
        <v>29</v>
      </c>
      <c r="D75" s="68" t="s">
        <v>11</v>
      </c>
      <c r="E75" s="67">
        <v>617</v>
      </c>
      <c r="F75" s="26">
        <v>150</v>
      </c>
      <c r="G75" s="26">
        <v>150</v>
      </c>
      <c r="H75" s="26">
        <v>177</v>
      </c>
      <c r="I75" s="159"/>
    </row>
    <row r="76" spans="1:11">
      <c r="A76" s="69" t="s">
        <v>88</v>
      </c>
      <c r="B76" s="36"/>
      <c r="C76" s="35" t="s">
        <v>29</v>
      </c>
      <c r="D76" s="35" t="s">
        <v>11</v>
      </c>
      <c r="E76" s="36">
        <v>337</v>
      </c>
      <c r="F76" s="37"/>
      <c r="G76" s="37">
        <v>78</v>
      </c>
      <c r="H76" s="37">
        <v>100</v>
      </c>
      <c r="I76" s="161">
        <v>26</v>
      </c>
    </row>
    <row r="77" spans="1:11">
      <c r="A77" s="70" t="s">
        <v>89</v>
      </c>
      <c r="B77" s="55"/>
      <c r="C77" s="54" t="s">
        <v>24</v>
      </c>
      <c r="D77" s="54" t="s">
        <v>17</v>
      </c>
      <c r="E77" s="55">
        <v>178</v>
      </c>
      <c r="F77" s="26">
        <v>58</v>
      </c>
      <c r="G77" s="26">
        <v>58</v>
      </c>
      <c r="H77" s="26">
        <v>0</v>
      </c>
      <c r="I77" s="159"/>
    </row>
    <row r="78" spans="1:11">
      <c r="A78" s="71" t="s">
        <v>89</v>
      </c>
      <c r="B78" s="30"/>
      <c r="C78" s="29" t="s">
        <v>24</v>
      </c>
      <c r="D78" s="29" t="s">
        <v>17</v>
      </c>
      <c r="E78" s="30">
        <v>12228</v>
      </c>
      <c r="F78" s="38">
        <v>335</v>
      </c>
      <c r="G78" s="38">
        <v>335</v>
      </c>
      <c r="H78" s="38">
        <v>927</v>
      </c>
      <c r="I78" s="159">
        <v>8</v>
      </c>
    </row>
    <row r="79" spans="1:11">
      <c r="A79" s="19" t="s">
        <v>90</v>
      </c>
      <c r="B79" s="20"/>
      <c r="C79" s="21" t="s">
        <v>24</v>
      </c>
      <c r="D79" s="21" t="s">
        <v>17</v>
      </c>
      <c r="E79" s="21">
        <v>7997</v>
      </c>
      <c r="F79" s="72">
        <v>450</v>
      </c>
      <c r="G79" s="132">
        <v>450</v>
      </c>
      <c r="H79" s="72">
        <v>500</v>
      </c>
      <c r="I79" s="159"/>
    </row>
    <row r="80" spans="1:11">
      <c r="A80" s="19" t="s">
        <v>91</v>
      </c>
      <c r="B80" s="21" t="s">
        <v>61</v>
      </c>
      <c r="C80" s="21" t="s">
        <v>86</v>
      </c>
      <c r="D80" s="21" t="s">
        <v>17</v>
      </c>
      <c r="E80" s="22">
        <v>21327</v>
      </c>
      <c r="F80" s="72">
        <v>1500</v>
      </c>
      <c r="G80" s="72">
        <v>1500</v>
      </c>
      <c r="H80" s="72">
        <v>2500</v>
      </c>
      <c r="I80" s="161">
        <v>215</v>
      </c>
    </row>
    <row r="81" spans="1:9">
      <c r="A81" s="19" t="s">
        <v>92</v>
      </c>
      <c r="B81" s="21" t="s">
        <v>61</v>
      </c>
      <c r="C81" s="21" t="s">
        <v>86</v>
      </c>
      <c r="D81" s="21" t="s">
        <v>17</v>
      </c>
      <c r="E81" s="22">
        <v>4443</v>
      </c>
      <c r="F81" s="72"/>
      <c r="G81" s="72">
        <v>0</v>
      </c>
      <c r="H81" s="72">
        <v>0</v>
      </c>
      <c r="I81" s="159"/>
    </row>
    <row r="82" spans="1:9">
      <c r="A82" s="19" t="s">
        <v>93</v>
      </c>
      <c r="B82" s="21" t="s">
        <v>61</v>
      </c>
      <c r="C82" s="21" t="s">
        <v>86</v>
      </c>
      <c r="D82" s="21" t="s">
        <v>17</v>
      </c>
      <c r="E82" s="22">
        <v>1066</v>
      </c>
      <c r="F82" s="72"/>
      <c r="G82" s="72">
        <v>0</v>
      </c>
      <c r="H82" s="72">
        <v>0</v>
      </c>
      <c r="I82" s="159"/>
    </row>
    <row r="83" spans="1:9">
      <c r="A83" s="19" t="s">
        <v>94</v>
      </c>
      <c r="B83" s="21" t="s">
        <v>61</v>
      </c>
      <c r="C83" s="21" t="s">
        <v>95</v>
      </c>
      <c r="D83" s="21" t="s">
        <v>17</v>
      </c>
      <c r="E83" s="22">
        <v>2310</v>
      </c>
      <c r="F83" s="72">
        <v>1460</v>
      </c>
      <c r="G83" s="72">
        <v>1460</v>
      </c>
      <c r="H83" s="72">
        <v>0</v>
      </c>
      <c r="I83" s="159"/>
    </row>
    <row r="84" spans="1:9">
      <c r="A84" s="19" t="s">
        <v>96</v>
      </c>
      <c r="B84" s="21" t="s">
        <v>61</v>
      </c>
      <c r="C84" s="21" t="s">
        <v>95</v>
      </c>
      <c r="D84" s="21" t="s">
        <v>17</v>
      </c>
      <c r="E84" s="22">
        <v>1066</v>
      </c>
      <c r="F84" s="72">
        <v>716</v>
      </c>
      <c r="G84" s="72">
        <v>716</v>
      </c>
      <c r="H84" s="72">
        <v>0</v>
      </c>
      <c r="I84" s="159"/>
    </row>
    <row r="85" spans="1:9">
      <c r="A85" s="19" t="s">
        <v>97</v>
      </c>
      <c r="B85" s="21" t="s">
        <v>61</v>
      </c>
      <c r="C85" s="21" t="s">
        <v>95</v>
      </c>
      <c r="D85" s="21" t="s">
        <v>17</v>
      </c>
      <c r="E85" s="22">
        <v>2488</v>
      </c>
      <c r="F85" s="72">
        <v>0</v>
      </c>
      <c r="G85" s="72">
        <v>0</v>
      </c>
      <c r="H85" s="72">
        <v>0</v>
      </c>
      <c r="I85" s="159"/>
    </row>
    <row r="86" spans="1:9">
      <c r="A86" s="73" t="s">
        <v>98</v>
      </c>
      <c r="B86" s="74" t="s">
        <v>61</v>
      </c>
      <c r="C86" s="74" t="s">
        <v>26</v>
      </c>
      <c r="D86" s="74" t="s">
        <v>17</v>
      </c>
      <c r="E86" s="75">
        <v>6900.90643</v>
      </c>
      <c r="F86" s="76">
        <v>0</v>
      </c>
      <c r="G86" s="76">
        <v>0</v>
      </c>
      <c r="H86" s="76">
        <v>0</v>
      </c>
      <c r="I86" s="159"/>
    </row>
    <row r="87" spans="1:9">
      <c r="A87" s="19" t="s">
        <v>99</v>
      </c>
      <c r="B87" s="21" t="s">
        <v>61</v>
      </c>
      <c r="C87" s="21" t="s">
        <v>65</v>
      </c>
      <c r="D87" s="21" t="s">
        <v>17</v>
      </c>
      <c r="E87" s="22">
        <v>10620</v>
      </c>
      <c r="F87" s="72"/>
      <c r="G87" s="72">
        <v>0</v>
      </c>
      <c r="H87" s="72">
        <v>0</v>
      </c>
      <c r="I87" s="159"/>
    </row>
    <row r="88" spans="1:9">
      <c r="A88" s="19" t="s">
        <v>60</v>
      </c>
      <c r="B88" s="21" t="s">
        <v>61</v>
      </c>
      <c r="C88" s="21" t="s">
        <v>86</v>
      </c>
      <c r="D88" s="21" t="s">
        <v>17</v>
      </c>
      <c r="E88" s="22">
        <v>5332</v>
      </c>
      <c r="F88" s="72">
        <v>800</v>
      </c>
      <c r="G88" s="72">
        <v>800</v>
      </c>
      <c r="H88" s="72">
        <v>100</v>
      </c>
      <c r="I88" s="159"/>
    </row>
    <row r="89" spans="1:9">
      <c r="A89" s="19" t="s">
        <v>100</v>
      </c>
      <c r="B89" s="21" t="s">
        <v>61</v>
      </c>
      <c r="C89" s="21" t="s">
        <v>65</v>
      </c>
      <c r="D89" s="21" t="s">
        <v>17</v>
      </c>
      <c r="E89" s="22">
        <v>61220</v>
      </c>
      <c r="F89" s="72"/>
      <c r="G89" s="72">
        <v>0</v>
      </c>
      <c r="H89" s="72">
        <v>0</v>
      </c>
      <c r="I89" s="159"/>
    </row>
    <row r="90" spans="1:9">
      <c r="A90" s="73" t="s">
        <v>101</v>
      </c>
      <c r="B90" s="74" t="s">
        <v>61</v>
      </c>
      <c r="C90" s="74" t="s">
        <v>65</v>
      </c>
      <c r="D90" s="74" t="s">
        <v>17</v>
      </c>
      <c r="E90" s="75">
        <v>25592</v>
      </c>
      <c r="F90" s="76"/>
      <c r="G90" s="76">
        <v>0</v>
      </c>
      <c r="H90" s="76">
        <v>0</v>
      </c>
      <c r="I90" s="159"/>
    </row>
    <row r="91" spans="1:9">
      <c r="A91" s="19" t="s">
        <v>102</v>
      </c>
      <c r="B91" s="21" t="s">
        <v>61</v>
      </c>
      <c r="C91" s="21" t="s">
        <v>65</v>
      </c>
      <c r="D91" s="21" t="s">
        <v>17</v>
      </c>
      <c r="E91" s="22">
        <v>87402</v>
      </c>
      <c r="F91" s="72"/>
      <c r="G91" s="72">
        <v>0</v>
      </c>
      <c r="H91" s="72">
        <v>0</v>
      </c>
      <c r="I91" s="159"/>
    </row>
    <row r="92" spans="1:9" ht="12" thickBot="1">
      <c r="A92" s="43" t="s">
        <v>7</v>
      </c>
      <c r="B92" s="43" t="s">
        <v>7</v>
      </c>
      <c r="C92" s="44" t="s">
        <v>7</v>
      </c>
      <c r="D92" s="44" t="s">
        <v>7</v>
      </c>
      <c r="E92" s="44" t="s">
        <v>7</v>
      </c>
      <c r="F92" s="77"/>
      <c r="G92" s="77"/>
    </row>
    <row r="93" spans="1:9" ht="12" thickBot="1">
      <c r="A93" s="14" t="s">
        <v>103</v>
      </c>
      <c r="B93" s="59"/>
      <c r="C93" s="15"/>
      <c r="D93" s="16"/>
      <c r="E93" s="17">
        <f>SUM(E97:E102)</f>
        <v>17723</v>
      </c>
      <c r="F93" s="17">
        <f>SUM(F95:F102)</f>
        <v>2368</v>
      </c>
      <c r="G93" s="17">
        <f>SUM(G95:G102)</f>
        <v>2756</v>
      </c>
      <c r="H93" s="17">
        <f>SUM(H95:H102)</f>
        <v>3111</v>
      </c>
      <c r="I93" s="17">
        <f>SUM(I95:I102)</f>
        <v>160</v>
      </c>
    </row>
    <row r="94" spans="1:9">
      <c r="A94" s="78" t="s">
        <v>7</v>
      </c>
      <c r="B94" s="78" t="s">
        <v>7</v>
      </c>
      <c r="C94" s="79" t="s">
        <v>7</v>
      </c>
      <c r="D94" s="79" t="s">
        <v>7</v>
      </c>
      <c r="E94" s="79" t="s">
        <v>7</v>
      </c>
      <c r="F94" s="77"/>
      <c r="G94" s="77"/>
    </row>
    <row r="95" spans="1:9">
      <c r="A95" s="80" t="s">
        <v>104</v>
      </c>
      <c r="B95" s="29" t="s">
        <v>61</v>
      </c>
      <c r="C95" s="29" t="s">
        <v>26</v>
      </c>
      <c r="D95" s="29" t="s">
        <v>17</v>
      </c>
      <c r="E95" s="30">
        <v>2666</v>
      </c>
      <c r="F95" s="81">
        <v>200</v>
      </c>
      <c r="G95" s="81">
        <v>127</v>
      </c>
      <c r="H95" s="81">
        <v>253</v>
      </c>
      <c r="I95" s="159"/>
    </row>
    <row r="96" spans="1:9">
      <c r="A96" s="82" t="s">
        <v>105</v>
      </c>
      <c r="B96" s="83"/>
      <c r="C96" s="83" t="s">
        <v>24</v>
      </c>
      <c r="D96" s="83" t="s">
        <v>17</v>
      </c>
      <c r="E96" s="84">
        <v>2656</v>
      </c>
      <c r="F96" s="85"/>
      <c r="G96" s="85">
        <v>277</v>
      </c>
      <c r="H96" s="133">
        <v>1403</v>
      </c>
      <c r="I96" s="159"/>
    </row>
    <row r="97" spans="1:9">
      <c r="A97" s="20" t="s">
        <v>106</v>
      </c>
      <c r="B97" s="20"/>
      <c r="C97" s="21" t="s">
        <v>24</v>
      </c>
      <c r="D97" s="21" t="s">
        <v>17</v>
      </c>
      <c r="E97" s="22">
        <v>912</v>
      </c>
      <c r="F97" s="72">
        <v>184</v>
      </c>
      <c r="G97" s="72">
        <v>184</v>
      </c>
      <c r="H97" s="72">
        <v>100</v>
      </c>
      <c r="I97" s="159"/>
    </row>
    <row r="98" spans="1:9">
      <c r="A98" s="20" t="s">
        <v>106</v>
      </c>
      <c r="B98" s="20"/>
      <c r="C98" s="21" t="s">
        <v>24</v>
      </c>
      <c r="D98" s="21" t="s">
        <v>11</v>
      </c>
      <c r="E98" s="22">
        <v>912</v>
      </c>
      <c r="F98" s="72">
        <v>0</v>
      </c>
      <c r="G98" s="72">
        <v>184</v>
      </c>
      <c r="H98" s="72">
        <v>100</v>
      </c>
      <c r="I98" s="159"/>
    </row>
    <row r="99" spans="1:9">
      <c r="A99" s="86" t="s">
        <v>107</v>
      </c>
      <c r="B99" s="86"/>
      <c r="C99" s="54" t="s">
        <v>24</v>
      </c>
      <c r="D99" s="54" t="s">
        <v>11</v>
      </c>
      <c r="E99" s="55">
        <v>4443</v>
      </c>
      <c r="F99" s="72">
        <v>800</v>
      </c>
      <c r="G99" s="72">
        <v>800</v>
      </c>
      <c r="H99" s="72">
        <v>800</v>
      </c>
      <c r="I99" s="159"/>
    </row>
    <row r="100" spans="1:9">
      <c r="A100" s="20" t="s">
        <v>108</v>
      </c>
      <c r="B100" s="21"/>
      <c r="C100" s="21" t="s">
        <v>24</v>
      </c>
      <c r="D100" s="21" t="s">
        <v>17</v>
      </c>
      <c r="E100" s="22">
        <v>2617</v>
      </c>
      <c r="F100" s="87">
        <v>184</v>
      </c>
      <c r="G100" s="87">
        <v>184</v>
      </c>
      <c r="H100" s="87">
        <v>455</v>
      </c>
      <c r="I100" s="159">
        <v>160</v>
      </c>
    </row>
    <row r="101" spans="1:9">
      <c r="A101" s="20" t="s">
        <v>109</v>
      </c>
      <c r="B101" s="21" t="s">
        <v>61</v>
      </c>
      <c r="C101" s="21" t="s">
        <v>57</v>
      </c>
      <c r="D101" s="21" t="s">
        <v>17</v>
      </c>
      <c r="E101" s="22">
        <v>3507</v>
      </c>
      <c r="F101" s="72">
        <v>0</v>
      </c>
      <c r="G101" s="72">
        <v>0</v>
      </c>
      <c r="H101" s="72">
        <v>0</v>
      </c>
      <c r="I101" s="159"/>
    </row>
    <row r="102" spans="1:9">
      <c r="A102" s="20" t="s">
        <v>109</v>
      </c>
      <c r="B102" s="21" t="s">
        <v>61</v>
      </c>
      <c r="C102" s="21" t="s">
        <v>86</v>
      </c>
      <c r="D102" s="21" t="s">
        <v>17</v>
      </c>
      <c r="E102" s="22">
        <v>5332</v>
      </c>
      <c r="F102" s="72">
        <v>1000</v>
      </c>
      <c r="G102" s="72">
        <v>1000</v>
      </c>
      <c r="H102" s="72">
        <v>0</v>
      </c>
      <c r="I102" s="159"/>
    </row>
    <row r="103" spans="1:9" ht="12" thickBot="1">
      <c r="A103" s="43" t="s">
        <v>7</v>
      </c>
      <c r="B103" s="43" t="s">
        <v>7</v>
      </c>
      <c r="C103" s="44" t="s">
        <v>7</v>
      </c>
      <c r="D103" s="44" t="s">
        <v>7</v>
      </c>
      <c r="E103" s="44" t="s">
        <v>7</v>
      </c>
      <c r="F103" s="77"/>
      <c r="G103" s="77"/>
    </row>
    <row r="104" spans="1:9" ht="12" thickBot="1">
      <c r="A104" s="45" t="s">
        <v>110</v>
      </c>
      <c r="B104" s="46"/>
      <c r="C104" s="46"/>
      <c r="D104" s="47"/>
      <c r="E104" s="17">
        <f>SUM(E106:E129)</f>
        <v>35998</v>
      </c>
      <c r="F104" s="17">
        <f>SUM(F106:F129)</f>
        <v>2973</v>
      </c>
      <c r="G104" s="17">
        <f>SUM(G106:G129)</f>
        <v>3273</v>
      </c>
      <c r="H104" s="17">
        <f>SUM(H106:H129)</f>
        <v>1991</v>
      </c>
      <c r="I104" s="17">
        <f>SUM(I106:I129)</f>
        <v>41</v>
      </c>
    </row>
    <row r="105" spans="1:9">
      <c r="A105" s="43" t="s">
        <v>7</v>
      </c>
      <c r="B105" s="43" t="s">
        <v>7</v>
      </c>
      <c r="C105" s="44" t="s">
        <v>7</v>
      </c>
      <c r="D105" s="44" t="s">
        <v>7</v>
      </c>
      <c r="E105" s="44" t="s">
        <v>7</v>
      </c>
      <c r="F105" s="1"/>
      <c r="G105" s="1"/>
    </row>
    <row r="106" spans="1:9">
      <c r="A106" s="88" t="s">
        <v>111</v>
      </c>
      <c r="B106" s="89"/>
      <c r="C106" s="21" t="s">
        <v>68</v>
      </c>
      <c r="D106" s="21" t="s">
        <v>11</v>
      </c>
      <c r="E106" s="90">
        <v>1220</v>
      </c>
      <c r="F106" s="23"/>
      <c r="G106" s="23"/>
      <c r="H106" s="23"/>
      <c r="I106" s="159"/>
    </row>
    <row r="107" spans="1:9">
      <c r="A107" s="88" t="s">
        <v>112</v>
      </c>
      <c r="B107" s="89"/>
      <c r="C107" s="21" t="s">
        <v>68</v>
      </c>
      <c r="D107" s="21" t="s">
        <v>11</v>
      </c>
      <c r="E107" s="90">
        <v>1470</v>
      </c>
      <c r="F107" s="23"/>
      <c r="G107" s="23"/>
      <c r="H107" s="23"/>
      <c r="I107" s="159"/>
    </row>
    <row r="108" spans="1:9">
      <c r="A108" s="88" t="s">
        <v>113</v>
      </c>
      <c r="B108" s="89"/>
      <c r="C108" s="21" t="s">
        <v>68</v>
      </c>
      <c r="D108" s="21" t="s">
        <v>11</v>
      </c>
      <c r="E108" s="90">
        <v>406</v>
      </c>
      <c r="F108" s="23"/>
      <c r="G108" s="23"/>
      <c r="H108" s="23"/>
      <c r="I108" s="159"/>
    </row>
    <row r="109" spans="1:9">
      <c r="A109" s="88" t="s">
        <v>114</v>
      </c>
      <c r="B109" s="89"/>
      <c r="C109" s="21" t="s">
        <v>68</v>
      </c>
      <c r="D109" s="21" t="s">
        <v>11</v>
      </c>
      <c r="E109" s="90">
        <v>1900</v>
      </c>
      <c r="F109" s="23"/>
      <c r="G109" s="23"/>
      <c r="H109" s="23"/>
      <c r="I109" s="159"/>
    </row>
    <row r="110" spans="1:9" ht="12.75">
      <c r="A110" s="135" t="s">
        <v>205</v>
      </c>
      <c r="B110" s="89"/>
      <c r="C110" s="21" t="s">
        <v>24</v>
      </c>
      <c r="D110" s="21" t="s">
        <v>11</v>
      </c>
      <c r="E110" s="90">
        <v>272</v>
      </c>
      <c r="F110" s="23">
        <v>0</v>
      </c>
      <c r="G110" s="23">
        <v>0</v>
      </c>
      <c r="H110" s="23">
        <v>72</v>
      </c>
      <c r="I110" s="161">
        <v>32</v>
      </c>
    </row>
    <row r="111" spans="1:9">
      <c r="A111" s="19" t="s">
        <v>115</v>
      </c>
      <c r="B111" s="20"/>
      <c r="C111" s="21" t="s">
        <v>29</v>
      </c>
      <c r="D111" s="21" t="s">
        <v>17</v>
      </c>
      <c r="E111" s="22">
        <v>1817</v>
      </c>
      <c r="F111" s="23">
        <v>400</v>
      </c>
      <c r="G111" s="23">
        <v>400</v>
      </c>
      <c r="H111" s="23">
        <v>200</v>
      </c>
      <c r="I111" s="161">
        <v>9</v>
      </c>
    </row>
    <row r="112" spans="1:9">
      <c r="A112" s="91" t="s">
        <v>116</v>
      </c>
      <c r="B112" s="92"/>
      <c r="C112" s="68" t="s">
        <v>24</v>
      </c>
      <c r="D112" s="68" t="s">
        <v>11</v>
      </c>
      <c r="E112" s="67">
        <v>485</v>
      </c>
      <c r="F112" s="23">
        <v>0</v>
      </c>
      <c r="G112" s="23">
        <v>0</v>
      </c>
      <c r="H112" s="23">
        <v>0</v>
      </c>
      <c r="I112" s="159"/>
    </row>
    <row r="113" spans="1:9">
      <c r="A113" s="19" t="s">
        <v>117</v>
      </c>
      <c r="B113" s="20"/>
      <c r="C113" s="21" t="s">
        <v>24</v>
      </c>
      <c r="D113" s="21" t="s">
        <v>17</v>
      </c>
      <c r="E113" s="22">
        <v>2666</v>
      </c>
      <c r="F113" s="23">
        <v>800</v>
      </c>
      <c r="G113" s="23">
        <v>800</v>
      </c>
      <c r="H113" s="23">
        <v>260</v>
      </c>
      <c r="I113" s="159"/>
    </row>
    <row r="114" spans="1:9">
      <c r="A114" s="93" t="s">
        <v>118</v>
      </c>
      <c r="B114" s="94"/>
      <c r="C114" s="95" t="s">
        <v>24</v>
      </c>
      <c r="D114" s="95" t="s">
        <v>11</v>
      </c>
      <c r="E114" s="96">
        <v>888</v>
      </c>
      <c r="F114" s="97">
        <v>0</v>
      </c>
      <c r="G114" s="97">
        <v>250</v>
      </c>
      <c r="H114" s="97">
        <v>0</v>
      </c>
      <c r="I114" s="159"/>
    </row>
    <row r="115" spans="1:9">
      <c r="A115" s="19" t="s">
        <v>118</v>
      </c>
      <c r="B115" s="20"/>
      <c r="C115" s="21" t="s">
        <v>24</v>
      </c>
      <c r="D115" s="21" t="s">
        <v>17</v>
      </c>
      <c r="E115" s="22">
        <v>1769</v>
      </c>
      <c r="F115" s="26">
        <v>0</v>
      </c>
      <c r="G115" s="26">
        <v>0</v>
      </c>
      <c r="H115" s="26">
        <v>0</v>
      </c>
      <c r="I115" s="159"/>
    </row>
    <row r="116" spans="1:9">
      <c r="A116" s="98" t="s">
        <v>119</v>
      </c>
      <c r="B116" s="49"/>
      <c r="C116" s="29" t="s">
        <v>49</v>
      </c>
      <c r="D116" s="29" t="s">
        <v>11</v>
      </c>
      <c r="E116" s="30">
        <v>92</v>
      </c>
      <c r="F116" s="26"/>
      <c r="G116" s="26"/>
      <c r="H116" s="26"/>
      <c r="I116" s="159"/>
    </row>
    <row r="117" spans="1:9">
      <c r="A117" s="19" t="s">
        <v>120</v>
      </c>
      <c r="B117" s="31"/>
      <c r="C117" s="21" t="s">
        <v>121</v>
      </c>
      <c r="D117" s="21" t="s">
        <v>11</v>
      </c>
      <c r="E117" s="22">
        <v>267</v>
      </c>
      <c r="F117" s="26"/>
      <c r="G117" s="26"/>
      <c r="H117" s="26"/>
      <c r="I117" s="159"/>
    </row>
    <row r="118" spans="1:9">
      <c r="A118" s="19" t="s">
        <v>122</v>
      </c>
      <c r="B118" s="31"/>
      <c r="C118" s="21" t="s">
        <v>121</v>
      </c>
      <c r="D118" s="21" t="s">
        <v>11</v>
      </c>
      <c r="E118" s="22">
        <v>267</v>
      </c>
      <c r="F118" s="26"/>
      <c r="G118" s="26"/>
      <c r="H118" s="26"/>
      <c r="I118" s="159"/>
    </row>
    <row r="119" spans="1:9">
      <c r="A119" s="19" t="s">
        <v>123</v>
      </c>
      <c r="B119" s="31"/>
      <c r="C119" s="21" t="s">
        <v>24</v>
      </c>
      <c r="D119" s="21" t="s">
        <v>17</v>
      </c>
      <c r="E119" s="22">
        <v>3513</v>
      </c>
      <c r="F119" s="26">
        <v>362</v>
      </c>
      <c r="G119" s="26">
        <v>362</v>
      </c>
      <c r="H119" s="26">
        <v>0</v>
      </c>
      <c r="I119" s="159"/>
    </row>
    <row r="120" spans="1:9">
      <c r="A120" s="27" t="s">
        <v>124</v>
      </c>
      <c r="B120" s="28"/>
      <c r="C120" s="29" t="s">
        <v>24</v>
      </c>
      <c r="D120" s="29" t="s">
        <v>17</v>
      </c>
      <c r="E120" s="30">
        <v>12244</v>
      </c>
      <c r="F120" s="26">
        <v>611</v>
      </c>
      <c r="G120" s="26">
        <v>611</v>
      </c>
      <c r="H120" s="26">
        <v>189</v>
      </c>
      <c r="I120" s="159"/>
    </row>
    <row r="121" spans="1:9">
      <c r="A121" s="27" t="s">
        <v>125</v>
      </c>
      <c r="B121" s="28"/>
      <c r="C121" s="29" t="s">
        <v>24</v>
      </c>
      <c r="D121" s="29" t="s">
        <v>11</v>
      </c>
      <c r="E121" s="30">
        <v>5332</v>
      </c>
      <c r="F121" s="26">
        <v>800</v>
      </c>
      <c r="G121" s="26">
        <v>800</v>
      </c>
      <c r="H121" s="26">
        <v>1200</v>
      </c>
      <c r="I121" s="159"/>
    </row>
    <row r="122" spans="1:9">
      <c r="A122" s="33" t="s">
        <v>126</v>
      </c>
      <c r="B122" s="34"/>
      <c r="C122" s="35" t="s">
        <v>24</v>
      </c>
      <c r="D122" s="35" t="s">
        <v>11</v>
      </c>
      <c r="E122" s="36">
        <v>489</v>
      </c>
      <c r="F122" s="37"/>
      <c r="G122" s="37">
        <v>50</v>
      </c>
      <c r="H122" s="37">
        <v>70</v>
      </c>
      <c r="I122" s="159"/>
    </row>
    <row r="123" spans="1:9">
      <c r="A123" s="49" t="s">
        <v>127</v>
      </c>
      <c r="B123" s="29"/>
      <c r="C123" s="29" t="s">
        <v>49</v>
      </c>
      <c r="D123" s="29" t="s">
        <v>11</v>
      </c>
      <c r="E123" s="30">
        <v>216</v>
      </c>
      <c r="F123" s="26"/>
      <c r="G123" s="26"/>
      <c r="H123" s="26"/>
      <c r="I123" s="159"/>
    </row>
    <row r="124" spans="1:9">
      <c r="A124" s="49" t="s">
        <v>128</v>
      </c>
      <c r="B124" s="29"/>
      <c r="C124" s="29" t="s">
        <v>49</v>
      </c>
      <c r="D124" s="29" t="s">
        <v>11</v>
      </c>
      <c r="E124" s="30">
        <v>15</v>
      </c>
      <c r="F124" s="26"/>
      <c r="G124" s="26"/>
      <c r="H124" s="26"/>
      <c r="I124" s="159"/>
    </row>
    <row r="125" spans="1:9">
      <c r="A125" s="49" t="s">
        <v>129</v>
      </c>
      <c r="B125" s="29"/>
      <c r="C125" s="29" t="s">
        <v>49</v>
      </c>
      <c r="D125" s="29" t="s">
        <v>11</v>
      </c>
      <c r="E125" s="30">
        <v>69</v>
      </c>
      <c r="F125" s="26"/>
      <c r="G125" s="26"/>
      <c r="H125" s="26"/>
      <c r="I125" s="159"/>
    </row>
    <row r="126" spans="1:9">
      <c r="A126" s="31" t="s">
        <v>130</v>
      </c>
      <c r="B126" s="21"/>
      <c r="C126" s="21" t="s">
        <v>14</v>
      </c>
      <c r="D126" s="21" t="s">
        <v>11</v>
      </c>
      <c r="E126" s="22">
        <v>280</v>
      </c>
      <c r="F126" s="23"/>
      <c r="G126" s="23"/>
      <c r="H126" s="23"/>
      <c r="I126" s="159"/>
    </row>
    <row r="127" spans="1:9">
      <c r="A127" s="31" t="s">
        <v>131</v>
      </c>
      <c r="B127" s="21"/>
      <c r="C127" s="21" t="s">
        <v>14</v>
      </c>
      <c r="D127" s="21" t="s">
        <v>11</v>
      </c>
      <c r="E127" s="22">
        <v>123</v>
      </c>
      <c r="F127" s="23"/>
      <c r="G127" s="23"/>
      <c r="H127" s="23"/>
      <c r="I127" s="159"/>
    </row>
    <row r="128" spans="1:9">
      <c r="A128" s="31" t="s">
        <v>132</v>
      </c>
      <c r="B128" s="21"/>
      <c r="C128" s="21" t="s">
        <v>14</v>
      </c>
      <c r="D128" s="21" t="s">
        <v>11</v>
      </c>
      <c r="E128" s="22">
        <v>121</v>
      </c>
      <c r="F128" s="23"/>
      <c r="G128" s="23"/>
      <c r="H128" s="23"/>
      <c r="I128" s="159"/>
    </row>
    <row r="129" spans="1:11">
      <c r="A129" s="31" t="s">
        <v>133</v>
      </c>
      <c r="B129" s="21"/>
      <c r="C129" s="21" t="s">
        <v>14</v>
      </c>
      <c r="D129" s="21" t="s">
        <v>11</v>
      </c>
      <c r="E129" s="22">
        <v>77</v>
      </c>
      <c r="F129" s="23"/>
      <c r="G129" s="23"/>
      <c r="H129" s="23"/>
      <c r="I129" s="159"/>
    </row>
    <row r="130" spans="1:11" ht="12" thickBot="1">
      <c r="A130" s="43" t="s">
        <v>7</v>
      </c>
      <c r="B130" s="43" t="s">
        <v>7</v>
      </c>
      <c r="C130" s="44" t="s">
        <v>7</v>
      </c>
      <c r="D130" s="44" t="s">
        <v>7</v>
      </c>
      <c r="E130" s="44" t="s">
        <v>7</v>
      </c>
      <c r="F130" s="1"/>
      <c r="G130" s="1"/>
    </row>
    <row r="131" spans="1:11" ht="12" thickBot="1">
      <c r="A131" s="14" t="s">
        <v>134</v>
      </c>
      <c r="B131" s="15"/>
      <c r="C131" s="15"/>
      <c r="D131" s="15"/>
      <c r="E131" s="17">
        <f>SUM(E133:E144)</f>
        <v>17916.504208385999</v>
      </c>
      <c r="F131" s="17">
        <f>SUM(F133:F144)</f>
        <v>1597</v>
      </c>
      <c r="G131" s="17">
        <f>SUM(G133:G144)</f>
        <v>1947</v>
      </c>
      <c r="H131" s="17">
        <f>SUM(H133:H144)</f>
        <v>1775</v>
      </c>
      <c r="I131" s="17">
        <f>SUM(I133:I144)</f>
        <v>399</v>
      </c>
    </row>
    <row r="132" spans="1:11">
      <c r="A132" s="43" t="s">
        <v>7</v>
      </c>
      <c r="B132" s="43" t="s">
        <v>7</v>
      </c>
      <c r="C132" s="44" t="s">
        <v>7</v>
      </c>
      <c r="D132" s="44" t="s">
        <v>7</v>
      </c>
      <c r="E132" s="44" t="s">
        <v>7</v>
      </c>
      <c r="F132" s="1"/>
      <c r="G132" s="1"/>
      <c r="K132" s="167">
        <f>(I131/I210)*100%</f>
        <v>0.2008052340211374</v>
      </c>
    </row>
    <row r="133" spans="1:11">
      <c r="A133" s="20" t="s">
        <v>135</v>
      </c>
      <c r="B133" s="20"/>
      <c r="C133" s="21" t="s">
        <v>24</v>
      </c>
      <c r="D133" s="21" t="s">
        <v>11</v>
      </c>
      <c r="E133" s="22">
        <v>597</v>
      </c>
      <c r="F133" s="23">
        <v>0</v>
      </c>
      <c r="G133" s="23">
        <v>0</v>
      </c>
      <c r="H133" s="23">
        <v>0</v>
      </c>
      <c r="I133" s="159"/>
    </row>
    <row r="134" spans="1:11">
      <c r="A134" s="34" t="s">
        <v>136</v>
      </c>
      <c r="B134" s="34"/>
      <c r="C134" s="35" t="s">
        <v>24</v>
      </c>
      <c r="D134" s="35" t="s">
        <v>17</v>
      </c>
      <c r="E134" s="36">
        <v>2544</v>
      </c>
      <c r="F134" s="37">
        <v>0</v>
      </c>
      <c r="G134" s="37">
        <v>350</v>
      </c>
      <c r="H134" s="37">
        <v>350</v>
      </c>
      <c r="I134" s="159">
        <v>42</v>
      </c>
    </row>
    <row r="135" spans="1:11">
      <c r="A135" s="20" t="s">
        <v>137</v>
      </c>
      <c r="B135" s="20"/>
      <c r="C135" s="21" t="s">
        <v>24</v>
      </c>
      <c r="D135" s="21" t="s">
        <v>17</v>
      </c>
      <c r="E135" s="22">
        <v>1850.5849583859999</v>
      </c>
      <c r="F135" s="26">
        <v>350</v>
      </c>
      <c r="G135" s="26">
        <v>350</v>
      </c>
      <c r="H135" s="26">
        <v>355</v>
      </c>
      <c r="I135" s="159">
        <v>240</v>
      </c>
    </row>
    <row r="136" spans="1:11">
      <c r="A136" s="20" t="s">
        <v>137</v>
      </c>
      <c r="B136" s="20"/>
      <c r="C136" s="21" t="s">
        <v>24</v>
      </c>
      <c r="D136" s="21" t="s">
        <v>11</v>
      </c>
      <c r="E136" s="22">
        <f>618+(9.25*177.721)</f>
        <v>2261.9192499999999</v>
      </c>
      <c r="F136" s="26">
        <v>200</v>
      </c>
      <c r="G136" s="26">
        <v>200</v>
      </c>
      <c r="H136" s="26">
        <v>300</v>
      </c>
      <c r="I136" s="159">
        <v>117</v>
      </c>
    </row>
    <row r="137" spans="1:11">
      <c r="A137" s="20" t="s">
        <v>138</v>
      </c>
      <c r="B137" s="31"/>
      <c r="C137" s="21" t="s">
        <v>26</v>
      </c>
      <c r="D137" s="21" t="s">
        <v>17</v>
      </c>
      <c r="E137" s="22">
        <v>1781</v>
      </c>
      <c r="F137" s="26">
        <v>397</v>
      </c>
      <c r="G137" s="26">
        <v>397</v>
      </c>
      <c r="H137" s="26">
        <v>200</v>
      </c>
      <c r="I137" s="159"/>
    </row>
    <row r="138" spans="1:11">
      <c r="A138" s="20" t="s">
        <v>139</v>
      </c>
      <c r="B138" s="21"/>
      <c r="C138" s="21" t="s">
        <v>140</v>
      </c>
      <c r="D138" s="21" t="s">
        <v>11</v>
      </c>
      <c r="E138" s="22">
        <v>3481</v>
      </c>
      <c r="F138" s="26"/>
      <c r="G138" s="26"/>
      <c r="H138" s="26"/>
      <c r="I138" s="159"/>
    </row>
    <row r="139" spans="1:11">
      <c r="A139" s="20" t="s">
        <v>141</v>
      </c>
      <c r="B139" s="21"/>
      <c r="C139" s="21" t="s">
        <v>24</v>
      </c>
      <c r="D139" s="21" t="s">
        <v>11</v>
      </c>
      <c r="E139" s="22">
        <v>151</v>
      </c>
      <c r="F139" s="26">
        <v>50</v>
      </c>
      <c r="G139" s="26">
        <v>50</v>
      </c>
      <c r="H139" s="26">
        <v>0</v>
      </c>
      <c r="I139" s="159"/>
    </row>
    <row r="140" spans="1:11">
      <c r="A140" s="20" t="s">
        <v>142</v>
      </c>
      <c r="B140" s="21"/>
      <c r="C140" s="21" t="s">
        <v>68</v>
      </c>
      <c r="D140" s="21" t="s">
        <v>11</v>
      </c>
      <c r="E140" s="22">
        <f>10*200</f>
        <v>2000</v>
      </c>
      <c r="F140" s="26">
        <v>250</v>
      </c>
      <c r="G140" s="26">
        <v>250</v>
      </c>
      <c r="H140" s="26">
        <v>250</v>
      </c>
      <c r="I140" s="159"/>
    </row>
    <row r="141" spans="1:11">
      <c r="A141" s="31" t="s">
        <v>143</v>
      </c>
      <c r="B141" s="31"/>
      <c r="C141" s="21" t="s">
        <v>14</v>
      </c>
      <c r="D141" s="21" t="s">
        <v>11</v>
      </c>
      <c r="E141" s="22">
        <v>393</v>
      </c>
      <c r="F141" s="23"/>
      <c r="G141" s="23"/>
      <c r="H141" s="23"/>
      <c r="I141" s="159"/>
    </row>
    <row r="142" spans="1:11">
      <c r="A142" s="31" t="s">
        <v>144</v>
      </c>
      <c r="B142" s="31"/>
      <c r="C142" s="21" t="s">
        <v>14</v>
      </c>
      <c r="D142" s="21" t="s">
        <v>11</v>
      </c>
      <c r="E142" s="22">
        <v>77</v>
      </c>
      <c r="F142" s="23"/>
      <c r="G142" s="23"/>
      <c r="H142" s="23"/>
      <c r="I142" s="159"/>
    </row>
    <row r="143" spans="1:11">
      <c r="A143" s="31" t="s">
        <v>145</v>
      </c>
      <c r="B143" s="21"/>
      <c r="C143" s="21" t="s">
        <v>14</v>
      </c>
      <c r="D143" s="21" t="s">
        <v>11</v>
      </c>
      <c r="E143" s="22">
        <v>163</v>
      </c>
      <c r="F143" s="23"/>
      <c r="G143" s="23"/>
      <c r="H143" s="23"/>
      <c r="I143" s="159"/>
    </row>
    <row r="144" spans="1:11">
      <c r="A144" s="20" t="s">
        <v>146</v>
      </c>
      <c r="B144" s="21"/>
      <c r="C144" s="21" t="s">
        <v>24</v>
      </c>
      <c r="D144" s="21" t="s">
        <v>17</v>
      </c>
      <c r="E144" s="22">
        <v>2617</v>
      </c>
      <c r="F144" s="26">
        <v>350</v>
      </c>
      <c r="G144" s="26">
        <v>350</v>
      </c>
      <c r="H144" s="26">
        <v>320</v>
      </c>
      <c r="I144" s="159"/>
    </row>
    <row r="145" spans="1:9" ht="12" thickBot="1">
      <c r="A145" s="43" t="s">
        <v>7</v>
      </c>
      <c r="B145" s="43" t="s">
        <v>7</v>
      </c>
      <c r="C145" s="44" t="s">
        <v>7</v>
      </c>
      <c r="D145" s="44" t="s">
        <v>7</v>
      </c>
      <c r="E145" s="44" t="s">
        <v>7</v>
      </c>
      <c r="F145" s="1"/>
      <c r="G145" s="1"/>
    </row>
    <row r="146" spans="1:9" ht="12" thickBot="1">
      <c r="A146" s="14" t="s">
        <v>147</v>
      </c>
      <c r="B146" s="15"/>
      <c r="C146" s="14"/>
      <c r="D146" s="15"/>
      <c r="E146" s="17">
        <f>SUM(E149:E184)</f>
        <v>36482.046999999999</v>
      </c>
      <c r="F146" s="17">
        <f>SUM(F148:F171)</f>
        <v>5758</v>
      </c>
      <c r="G146" s="17">
        <f>SUM(G148:G171)</f>
        <v>6358</v>
      </c>
      <c r="H146" s="17">
        <f>SUM(H148:H171)</f>
        <v>5685</v>
      </c>
      <c r="I146" s="17">
        <f>SUM(I148:I171)</f>
        <v>192</v>
      </c>
    </row>
    <row r="147" spans="1:9">
      <c r="A147" s="43" t="s">
        <v>7</v>
      </c>
      <c r="B147" s="43" t="s">
        <v>7</v>
      </c>
      <c r="C147" s="44" t="s">
        <v>7</v>
      </c>
      <c r="D147" s="44" t="s">
        <v>7</v>
      </c>
      <c r="E147" s="44" t="s">
        <v>7</v>
      </c>
      <c r="F147" s="1"/>
      <c r="G147" s="1"/>
    </row>
    <row r="148" spans="1:9">
      <c r="A148" s="99" t="s">
        <v>148</v>
      </c>
      <c r="B148" s="100"/>
      <c r="C148" s="101" t="s">
        <v>24</v>
      </c>
      <c r="D148" s="21" t="s">
        <v>17</v>
      </c>
      <c r="E148" s="102">
        <v>889</v>
      </c>
      <c r="F148" s="26">
        <v>100</v>
      </c>
      <c r="G148" s="26">
        <v>100</v>
      </c>
      <c r="H148" s="26">
        <v>0</v>
      </c>
      <c r="I148" s="159"/>
    </row>
    <row r="149" spans="1:9">
      <c r="A149" s="20" t="s">
        <v>149</v>
      </c>
      <c r="B149" s="20"/>
      <c r="C149" s="21" t="s">
        <v>24</v>
      </c>
      <c r="D149" s="21" t="s">
        <v>17</v>
      </c>
      <c r="E149" s="22">
        <v>194</v>
      </c>
      <c r="F149" s="26">
        <v>0</v>
      </c>
      <c r="G149" s="26">
        <v>0</v>
      </c>
      <c r="H149" s="26">
        <v>0</v>
      </c>
      <c r="I149" s="159"/>
    </row>
    <row r="150" spans="1:9">
      <c r="A150" s="20" t="s">
        <v>149</v>
      </c>
      <c r="B150" s="20"/>
      <c r="C150" s="21" t="s">
        <v>24</v>
      </c>
      <c r="D150" s="21" t="s">
        <v>11</v>
      </c>
      <c r="E150" s="22">
        <v>883</v>
      </c>
      <c r="F150" s="26">
        <v>0</v>
      </c>
      <c r="G150" s="26">
        <v>0</v>
      </c>
      <c r="H150" s="26">
        <v>0</v>
      </c>
      <c r="I150" s="159"/>
    </row>
    <row r="151" spans="1:9">
      <c r="A151" s="20" t="s">
        <v>150</v>
      </c>
      <c r="B151" s="20"/>
      <c r="C151" s="21" t="s">
        <v>24</v>
      </c>
      <c r="D151" s="21" t="s">
        <v>17</v>
      </c>
      <c r="E151" s="22">
        <v>2544</v>
      </c>
      <c r="F151" s="26">
        <v>346</v>
      </c>
      <c r="G151" s="26">
        <v>346</v>
      </c>
      <c r="H151" s="26">
        <v>0</v>
      </c>
      <c r="I151" s="159"/>
    </row>
    <row r="152" spans="1:9">
      <c r="A152" s="103" t="s">
        <v>151</v>
      </c>
      <c r="B152" s="103"/>
      <c r="C152" s="104" t="s">
        <v>24</v>
      </c>
      <c r="D152" s="104" t="s">
        <v>17</v>
      </c>
      <c r="E152" s="105">
        <v>2466</v>
      </c>
      <c r="F152" s="106">
        <v>246</v>
      </c>
      <c r="G152" s="106">
        <v>246</v>
      </c>
      <c r="H152" s="106">
        <v>170</v>
      </c>
      <c r="I152" s="159"/>
    </row>
    <row r="153" spans="1:9">
      <c r="A153" s="103" t="s">
        <v>151</v>
      </c>
      <c r="B153" s="103"/>
      <c r="C153" s="104" t="s">
        <v>24</v>
      </c>
      <c r="D153" s="104" t="s">
        <v>11</v>
      </c>
      <c r="E153" s="105">
        <v>889</v>
      </c>
      <c r="F153" s="106">
        <v>50</v>
      </c>
      <c r="G153" s="106">
        <v>50</v>
      </c>
      <c r="H153" s="106">
        <v>50</v>
      </c>
      <c r="I153" s="159"/>
    </row>
    <row r="154" spans="1:9">
      <c r="A154" s="34" t="s">
        <v>151</v>
      </c>
      <c r="B154" s="34"/>
      <c r="C154" s="35" t="s">
        <v>26</v>
      </c>
      <c r="D154" s="35" t="s">
        <v>17</v>
      </c>
      <c r="E154" s="36">
        <v>2310</v>
      </c>
      <c r="F154" s="37"/>
      <c r="G154" s="37">
        <v>550</v>
      </c>
      <c r="H154" s="37">
        <v>250</v>
      </c>
      <c r="I154" s="159"/>
    </row>
    <row r="155" spans="1:9">
      <c r="A155" s="34" t="s">
        <v>152</v>
      </c>
      <c r="B155" s="34"/>
      <c r="C155" s="35" t="s">
        <v>24</v>
      </c>
      <c r="D155" s="35" t="s">
        <v>11</v>
      </c>
      <c r="E155" s="36">
        <v>445</v>
      </c>
      <c r="F155" s="37"/>
      <c r="G155" s="37">
        <v>50</v>
      </c>
      <c r="H155" s="37">
        <v>50</v>
      </c>
      <c r="I155" s="159"/>
    </row>
    <row r="156" spans="1:9">
      <c r="A156" s="28" t="s">
        <v>153</v>
      </c>
      <c r="B156" s="107" t="s">
        <v>61</v>
      </c>
      <c r="C156" s="29" t="s">
        <v>26</v>
      </c>
      <c r="D156" s="29" t="s">
        <v>17</v>
      </c>
      <c r="E156" s="30">
        <v>4325</v>
      </c>
      <c r="F156" s="26">
        <v>1180</v>
      </c>
      <c r="G156" s="26">
        <v>1180</v>
      </c>
      <c r="H156" s="26">
        <v>1300</v>
      </c>
      <c r="I156" s="161">
        <v>62</v>
      </c>
    </row>
    <row r="157" spans="1:9">
      <c r="A157" s="28" t="s">
        <v>153</v>
      </c>
      <c r="B157" s="107" t="s">
        <v>61</v>
      </c>
      <c r="C157" s="29" t="s">
        <v>29</v>
      </c>
      <c r="D157" s="29" t="s">
        <v>17</v>
      </c>
      <c r="E157" s="30">
        <v>1454</v>
      </c>
      <c r="F157" s="26">
        <v>450</v>
      </c>
      <c r="G157" s="26">
        <v>450</v>
      </c>
      <c r="H157" s="26">
        <v>262</v>
      </c>
      <c r="I157" s="159"/>
    </row>
    <row r="158" spans="1:9">
      <c r="A158" s="108" t="s">
        <v>154</v>
      </c>
      <c r="B158" s="109"/>
      <c r="C158" s="83" t="s">
        <v>29</v>
      </c>
      <c r="D158" s="83" t="s">
        <v>17</v>
      </c>
      <c r="E158" s="84">
        <v>1950</v>
      </c>
      <c r="F158" s="110">
        <v>250</v>
      </c>
      <c r="G158" s="110">
        <v>200</v>
      </c>
      <c r="H158" s="110">
        <v>100</v>
      </c>
      <c r="I158" s="161">
        <v>61</v>
      </c>
    </row>
    <row r="159" spans="1:9">
      <c r="A159" s="34" t="s">
        <v>154</v>
      </c>
      <c r="B159" s="111"/>
      <c r="C159" s="35" t="s">
        <v>29</v>
      </c>
      <c r="D159" s="35" t="s">
        <v>11</v>
      </c>
      <c r="E159" s="36">
        <v>76</v>
      </c>
      <c r="F159" s="37">
        <v>0</v>
      </c>
      <c r="G159" s="37">
        <v>50</v>
      </c>
      <c r="H159" s="37">
        <v>25</v>
      </c>
      <c r="I159" s="161">
        <v>10</v>
      </c>
    </row>
    <row r="160" spans="1:9">
      <c r="A160" s="20" t="s">
        <v>155</v>
      </c>
      <c r="B160" s="112"/>
      <c r="C160" s="21" t="s">
        <v>26</v>
      </c>
      <c r="D160" s="21" t="s">
        <v>17</v>
      </c>
      <c r="E160" s="22">
        <v>1030</v>
      </c>
      <c r="F160" s="26">
        <v>550</v>
      </c>
      <c r="G160" s="26">
        <v>550</v>
      </c>
      <c r="H160" s="26">
        <v>350</v>
      </c>
      <c r="I160" s="161">
        <v>49</v>
      </c>
    </row>
    <row r="161" spans="1:9">
      <c r="A161" s="20" t="s">
        <v>155</v>
      </c>
      <c r="B161" s="112"/>
      <c r="C161" s="21" t="s">
        <v>26</v>
      </c>
      <c r="D161" s="21" t="s">
        <v>17</v>
      </c>
      <c r="E161" s="22">
        <v>3554</v>
      </c>
      <c r="F161" s="26">
        <v>550</v>
      </c>
      <c r="G161" s="26">
        <v>550</v>
      </c>
      <c r="H161" s="26">
        <v>750</v>
      </c>
      <c r="I161" s="159"/>
    </row>
    <row r="162" spans="1:9">
      <c r="A162" s="20" t="s">
        <v>155</v>
      </c>
      <c r="B162" s="112"/>
      <c r="C162" s="21" t="s">
        <v>26</v>
      </c>
      <c r="D162" s="21" t="s">
        <v>11</v>
      </c>
      <c r="E162" s="22">
        <v>1244.047</v>
      </c>
      <c r="F162" s="26">
        <v>175</v>
      </c>
      <c r="G162" s="26">
        <v>175</v>
      </c>
      <c r="H162" s="26">
        <v>75</v>
      </c>
      <c r="I162" s="159"/>
    </row>
    <row r="163" spans="1:9">
      <c r="A163" s="28" t="s">
        <v>153</v>
      </c>
      <c r="B163" s="107" t="s">
        <v>61</v>
      </c>
      <c r="C163" s="29" t="s">
        <v>26</v>
      </c>
      <c r="D163" s="29" t="s">
        <v>17</v>
      </c>
      <c r="E163" s="30">
        <v>5484</v>
      </c>
      <c r="F163" s="26">
        <v>900</v>
      </c>
      <c r="G163" s="26">
        <v>900</v>
      </c>
      <c r="H163" s="26">
        <v>1603</v>
      </c>
      <c r="I163" s="159"/>
    </row>
    <row r="164" spans="1:9">
      <c r="A164" s="28" t="s">
        <v>153</v>
      </c>
      <c r="B164" s="107" t="s">
        <v>61</v>
      </c>
      <c r="C164" s="29" t="s">
        <v>26</v>
      </c>
      <c r="D164" s="29" t="s">
        <v>17</v>
      </c>
      <c r="E164" s="30">
        <v>738</v>
      </c>
      <c r="F164" s="26">
        <v>508</v>
      </c>
      <c r="G164" s="26">
        <v>508</v>
      </c>
      <c r="H164" s="26">
        <v>500</v>
      </c>
      <c r="I164" s="161">
        <v>10</v>
      </c>
    </row>
    <row r="165" spans="1:9">
      <c r="A165" s="28" t="s">
        <v>156</v>
      </c>
      <c r="B165" s="29"/>
      <c r="C165" s="29" t="s">
        <v>26</v>
      </c>
      <c r="D165" s="29" t="s">
        <v>11</v>
      </c>
      <c r="E165" s="30">
        <v>65</v>
      </c>
      <c r="F165" s="26">
        <v>65</v>
      </c>
      <c r="G165" s="26">
        <v>65</v>
      </c>
      <c r="H165" s="26">
        <v>0</v>
      </c>
      <c r="I165" s="159"/>
    </row>
    <row r="166" spans="1:9">
      <c r="A166" s="20" t="s">
        <v>157</v>
      </c>
      <c r="B166" s="21"/>
      <c r="C166" s="21" t="s">
        <v>14</v>
      </c>
      <c r="D166" s="21" t="s">
        <v>11</v>
      </c>
      <c r="E166" s="22">
        <v>215</v>
      </c>
      <c r="F166" s="23"/>
      <c r="G166" s="23"/>
      <c r="H166" s="23"/>
      <c r="I166" s="159"/>
    </row>
    <row r="167" spans="1:9">
      <c r="A167" s="20" t="s">
        <v>158</v>
      </c>
      <c r="B167" s="21"/>
      <c r="C167" s="21" t="s">
        <v>14</v>
      </c>
      <c r="D167" s="21" t="s">
        <v>11</v>
      </c>
      <c r="E167" s="22">
        <v>226</v>
      </c>
      <c r="F167" s="23"/>
      <c r="G167" s="23"/>
      <c r="H167" s="23"/>
      <c r="I167" s="159"/>
    </row>
    <row r="168" spans="1:9">
      <c r="A168" s="20" t="s">
        <v>159</v>
      </c>
      <c r="B168" s="21"/>
      <c r="C168" s="21" t="s">
        <v>14</v>
      </c>
      <c r="D168" s="21" t="s">
        <v>11</v>
      </c>
      <c r="E168" s="22">
        <v>60</v>
      </c>
      <c r="F168" s="23"/>
      <c r="G168" s="23"/>
      <c r="H168" s="23"/>
      <c r="I168" s="159"/>
    </row>
    <row r="169" spans="1:9">
      <c r="A169" s="20" t="s">
        <v>160</v>
      </c>
      <c r="B169" s="31"/>
      <c r="C169" s="21" t="s">
        <v>26</v>
      </c>
      <c r="D169" s="21" t="s">
        <v>17</v>
      </c>
      <c r="E169" s="22">
        <v>807</v>
      </c>
      <c r="F169" s="26">
        <v>288</v>
      </c>
      <c r="G169" s="26">
        <v>288</v>
      </c>
      <c r="H169" s="26">
        <v>0</v>
      </c>
      <c r="I169" s="159"/>
    </row>
    <row r="170" spans="1:9">
      <c r="A170" s="20" t="s">
        <v>161</v>
      </c>
      <c r="B170" s="20"/>
      <c r="C170" s="21" t="s">
        <v>162</v>
      </c>
      <c r="D170" s="21" t="s">
        <v>11</v>
      </c>
      <c r="E170" s="22">
        <v>622</v>
      </c>
      <c r="F170" s="26"/>
      <c r="G170" s="26"/>
      <c r="H170" s="26">
        <v>100</v>
      </c>
      <c r="I170" s="159"/>
    </row>
    <row r="171" spans="1:9">
      <c r="A171" s="20" t="s">
        <v>163</v>
      </c>
      <c r="B171" s="20"/>
      <c r="C171" s="21" t="s">
        <v>140</v>
      </c>
      <c r="D171" s="21" t="s">
        <v>11</v>
      </c>
      <c r="E171" s="22">
        <v>2451</v>
      </c>
      <c r="F171" s="26">
        <v>100</v>
      </c>
      <c r="G171" s="26">
        <v>100</v>
      </c>
      <c r="H171" s="26">
        <v>100</v>
      </c>
      <c r="I171" s="159"/>
    </row>
    <row r="172" spans="1:9">
      <c r="A172" s="49" t="s">
        <v>164</v>
      </c>
      <c r="B172" s="49"/>
      <c r="C172" s="29" t="s">
        <v>49</v>
      </c>
      <c r="D172" s="29" t="s">
        <v>11</v>
      </c>
      <c r="E172" s="30">
        <v>390</v>
      </c>
      <c r="F172" s="26"/>
      <c r="G172" s="26"/>
      <c r="H172" s="26"/>
      <c r="I172" s="159"/>
    </row>
    <row r="173" spans="1:9">
      <c r="A173" s="113" t="s">
        <v>165</v>
      </c>
      <c r="B173" s="29"/>
      <c r="C173" s="29" t="s">
        <v>49</v>
      </c>
      <c r="D173" s="29" t="s">
        <v>11</v>
      </c>
      <c r="E173" s="30">
        <v>172</v>
      </c>
      <c r="F173" s="26"/>
      <c r="G173" s="26"/>
      <c r="H173" s="26"/>
      <c r="I173" s="159"/>
    </row>
    <row r="174" spans="1:9">
      <c r="A174" s="113" t="s">
        <v>166</v>
      </c>
      <c r="B174" s="49"/>
      <c r="C174" s="29" t="s">
        <v>49</v>
      </c>
      <c r="D174" s="29" t="s">
        <v>11</v>
      </c>
      <c r="E174" s="30">
        <v>47</v>
      </c>
      <c r="F174" s="26"/>
      <c r="G174" s="26"/>
      <c r="H174" s="26"/>
      <c r="I174" s="159"/>
    </row>
    <row r="175" spans="1:9">
      <c r="A175" s="113" t="s">
        <v>167</v>
      </c>
      <c r="B175" s="49"/>
      <c r="C175" s="29" t="s">
        <v>168</v>
      </c>
      <c r="D175" s="29" t="s">
        <v>11</v>
      </c>
      <c r="E175" s="30">
        <v>71</v>
      </c>
      <c r="F175" s="26"/>
      <c r="G175" s="26"/>
      <c r="H175" s="26"/>
      <c r="I175" s="159"/>
    </row>
    <row r="176" spans="1:9">
      <c r="A176" s="113" t="s">
        <v>169</v>
      </c>
      <c r="B176" s="49"/>
      <c r="C176" s="29" t="s">
        <v>168</v>
      </c>
      <c r="D176" s="29" t="s">
        <v>11</v>
      </c>
      <c r="E176" s="30">
        <v>100</v>
      </c>
      <c r="F176" s="26"/>
      <c r="G176" s="26"/>
      <c r="H176" s="26"/>
      <c r="I176" s="159"/>
    </row>
    <row r="177" spans="1:9">
      <c r="A177" s="114" t="s">
        <v>170</v>
      </c>
      <c r="B177" s="74" t="s">
        <v>171</v>
      </c>
      <c r="C177" s="74" t="s">
        <v>172</v>
      </c>
      <c r="D177" s="74" t="s">
        <v>11</v>
      </c>
      <c r="E177" s="74">
        <v>355</v>
      </c>
      <c r="F177" s="115"/>
      <c r="G177" s="115"/>
      <c r="H177" s="115"/>
      <c r="I177" s="159"/>
    </row>
    <row r="178" spans="1:9">
      <c r="A178" s="114" t="s">
        <v>173</v>
      </c>
      <c r="B178" s="74" t="s">
        <v>171</v>
      </c>
      <c r="C178" s="74" t="s">
        <v>172</v>
      </c>
      <c r="D178" s="74" t="s">
        <v>11</v>
      </c>
      <c r="E178" s="75">
        <v>355</v>
      </c>
      <c r="F178" s="115"/>
      <c r="G178" s="115"/>
      <c r="H178" s="115"/>
      <c r="I178" s="159"/>
    </row>
    <row r="179" spans="1:9">
      <c r="A179" s="114" t="s">
        <v>174</v>
      </c>
      <c r="B179" s="74" t="s">
        <v>171</v>
      </c>
      <c r="C179" s="74" t="s">
        <v>172</v>
      </c>
      <c r="D179" s="74" t="s">
        <v>11</v>
      </c>
      <c r="E179" s="75">
        <v>178</v>
      </c>
      <c r="F179" s="115"/>
      <c r="G179" s="115"/>
      <c r="H179" s="115"/>
      <c r="I179" s="159"/>
    </row>
    <row r="180" spans="1:9">
      <c r="A180" s="49" t="s">
        <v>175</v>
      </c>
      <c r="B180" s="29"/>
      <c r="C180" s="29" t="s">
        <v>168</v>
      </c>
      <c r="D180" s="29" t="s">
        <v>11</v>
      </c>
      <c r="E180" s="30">
        <v>184</v>
      </c>
      <c r="F180" s="26"/>
      <c r="G180" s="26"/>
      <c r="H180" s="26"/>
      <c r="I180" s="159"/>
    </row>
    <row r="181" spans="1:9">
      <c r="A181" s="49" t="s">
        <v>176</v>
      </c>
      <c r="B181" s="29"/>
      <c r="C181" s="29" t="s">
        <v>168</v>
      </c>
      <c r="D181" s="29" t="s">
        <v>11</v>
      </c>
      <c r="E181" s="30">
        <v>81</v>
      </c>
      <c r="F181" s="26"/>
      <c r="G181" s="26"/>
      <c r="H181" s="26"/>
      <c r="I181" s="159"/>
    </row>
    <row r="182" spans="1:9">
      <c r="A182" s="49" t="s">
        <v>177</v>
      </c>
      <c r="B182" s="29" t="s">
        <v>171</v>
      </c>
      <c r="C182" s="29" t="s">
        <v>168</v>
      </c>
      <c r="D182" s="29" t="s">
        <v>11</v>
      </c>
      <c r="E182" s="30">
        <v>180</v>
      </c>
      <c r="F182" s="26"/>
      <c r="G182" s="26"/>
      <c r="H182" s="26"/>
      <c r="I182" s="159"/>
    </row>
    <row r="183" spans="1:9">
      <c r="A183" s="49" t="s">
        <v>178</v>
      </c>
      <c r="B183" s="29"/>
      <c r="C183" s="29" t="s">
        <v>168</v>
      </c>
      <c r="D183" s="29" t="s">
        <v>11</v>
      </c>
      <c r="E183" s="30">
        <v>309</v>
      </c>
      <c r="F183" s="26"/>
      <c r="G183" s="26"/>
      <c r="H183" s="26"/>
      <c r="I183" s="159"/>
    </row>
    <row r="184" spans="1:9">
      <c r="A184" s="114" t="s">
        <v>179</v>
      </c>
      <c r="B184" s="74" t="s">
        <v>171</v>
      </c>
      <c r="C184" s="74" t="s">
        <v>168</v>
      </c>
      <c r="D184" s="74" t="s">
        <v>11</v>
      </c>
      <c r="E184" s="75">
        <v>28</v>
      </c>
      <c r="F184" s="115"/>
      <c r="G184" s="115"/>
      <c r="H184" s="115"/>
      <c r="I184" s="159"/>
    </row>
    <row r="185" spans="1:9" ht="12" thickBot="1">
      <c r="A185" s="43" t="s">
        <v>7</v>
      </c>
      <c r="B185" s="43" t="s">
        <v>7</v>
      </c>
      <c r="C185" s="44" t="s">
        <v>7</v>
      </c>
      <c r="D185" s="44" t="s">
        <v>7</v>
      </c>
      <c r="E185" s="44" t="s">
        <v>7</v>
      </c>
      <c r="F185" s="1"/>
      <c r="G185" s="1"/>
    </row>
    <row r="186" spans="1:9" ht="12" thickBot="1">
      <c r="A186" s="116" t="s">
        <v>180</v>
      </c>
      <c r="B186" s="117"/>
      <c r="C186" s="46"/>
      <c r="D186" s="47"/>
      <c r="E186" s="17">
        <f>SUM(E188:E208)</f>
        <v>25696.444999999996</v>
      </c>
      <c r="F186" s="17">
        <f>SUM(F188:F208)</f>
        <v>2297</v>
      </c>
      <c r="G186" s="17">
        <f>SUM(G188:G208)</f>
        <v>2297</v>
      </c>
      <c r="H186" s="17">
        <f>SUM(H188:H208)</f>
        <v>2108</v>
      </c>
      <c r="I186" s="17">
        <f>SUM(I188:I208)</f>
        <v>85</v>
      </c>
    </row>
    <row r="187" spans="1:9">
      <c r="A187" s="118" t="s">
        <v>7</v>
      </c>
      <c r="B187" s="118" t="s">
        <v>7</v>
      </c>
      <c r="C187" s="119" t="s">
        <v>7</v>
      </c>
      <c r="D187" s="119" t="s">
        <v>7</v>
      </c>
      <c r="E187" s="120" t="s">
        <v>7</v>
      </c>
      <c r="F187" s="1"/>
      <c r="G187" s="1"/>
    </row>
    <row r="188" spans="1:9">
      <c r="A188" s="121" t="s">
        <v>181</v>
      </c>
      <c r="B188" s="29"/>
      <c r="C188" s="29" t="s">
        <v>49</v>
      </c>
      <c r="D188" s="29" t="s">
        <v>11</v>
      </c>
      <c r="E188" s="122">
        <v>267</v>
      </c>
      <c r="F188" s="26"/>
      <c r="G188" s="26"/>
      <c r="H188" s="26"/>
      <c r="I188" s="159"/>
    </row>
    <row r="189" spans="1:9">
      <c r="A189" s="121" t="s">
        <v>182</v>
      </c>
      <c r="B189" s="29"/>
      <c r="C189" s="29" t="s">
        <v>49</v>
      </c>
      <c r="D189" s="29" t="s">
        <v>11</v>
      </c>
      <c r="E189" s="122">
        <v>29</v>
      </c>
      <c r="F189" s="26"/>
      <c r="G189" s="26"/>
      <c r="H189" s="26"/>
      <c r="I189" s="159"/>
    </row>
    <row r="190" spans="1:9">
      <c r="A190" s="121" t="s">
        <v>183</v>
      </c>
      <c r="B190" s="29"/>
      <c r="C190" s="29" t="s">
        <v>49</v>
      </c>
      <c r="D190" s="29" t="s">
        <v>11</v>
      </c>
      <c r="E190" s="122">
        <v>58</v>
      </c>
      <c r="F190" s="26"/>
      <c r="G190" s="26"/>
      <c r="H190" s="26"/>
      <c r="I190" s="159"/>
    </row>
    <row r="191" spans="1:9">
      <c r="A191" s="123" t="s">
        <v>184</v>
      </c>
      <c r="B191" s="21"/>
      <c r="C191" s="21" t="s">
        <v>14</v>
      </c>
      <c r="D191" s="21" t="s">
        <v>11</v>
      </c>
      <c r="E191" s="124">
        <v>157</v>
      </c>
      <c r="F191" s="23"/>
      <c r="G191" s="23"/>
      <c r="H191" s="23"/>
      <c r="I191" s="159"/>
    </row>
    <row r="192" spans="1:9">
      <c r="A192" s="123" t="s">
        <v>185</v>
      </c>
      <c r="B192" s="21"/>
      <c r="C192" s="21" t="s">
        <v>41</v>
      </c>
      <c r="D192" s="21" t="s">
        <v>11</v>
      </c>
      <c r="E192" s="124">
        <v>312</v>
      </c>
      <c r="F192" s="23"/>
      <c r="G192" s="23"/>
      <c r="H192" s="23"/>
      <c r="I192" s="159"/>
    </row>
    <row r="193" spans="1:9">
      <c r="A193" s="125" t="s">
        <v>186</v>
      </c>
      <c r="B193" s="21"/>
      <c r="C193" s="21" t="s">
        <v>68</v>
      </c>
      <c r="D193" s="21" t="s">
        <v>11</v>
      </c>
      <c r="E193" s="124">
        <v>105</v>
      </c>
      <c r="F193" s="23"/>
      <c r="G193" s="23"/>
      <c r="H193" s="23"/>
      <c r="I193" s="159"/>
    </row>
    <row r="194" spans="1:9">
      <c r="A194" s="123" t="s">
        <v>187</v>
      </c>
      <c r="B194" s="21"/>
      <c r="C194" s="21" t="s">
        <v>68</v>
      </c>
      <c r="D194" s="21" t="s">
        <v>11</v>
      </c>
      <c r="E194" s="124">
        <f>8*200</f>
        <v>1600</v>
      </c>
      <c r="F194" s="23">
        <v>100</v>
      </c>
      <c r="G194" s="23">
        <v>100</v>
      </c>
      <c r="H194" s="23">
        <v>100</v>
      </c>
      <c r="I194" s="159"/>
    </row>
    <row r="195" spans="1:9">
      <c r="A195" s="31" t="s">
        <v>188</v>
      </c>
      <c r="B195" s="21"/>
      <c r="C195" s="21" t="s">
        <v>41</v>
      </c>
      <c r="D195" s="21" t="s">
        <v>11</v>
      </c>
      <c r="E195" s="21">
        <v>400</v>
      </c>
      <c r="F195" s="23">
        <v>50</v>
      </c>
      <c r="G195" s="23">
        <v>50</v>
      </c>
      <c r="H195" s="23">
        <v>50</v>
      </c>
      <c r="I195" s="159"/>
    </row>
    <row r="196" spans="1:9">
      <c r="A196" s="31" t="s">
        <v>189</v>
      </c>
      <c r="B196" s="21"/>
      <c r="C196" s="21" t="s">
        <v>41</v>
      </c>
      <c r="D196" s="21" t="s">
        <v>11</v>
      </c>
      <c r="E196" s="21">
        <v>400</v>
      </c>
      <c r="F196" s="23">
        <v>100</v>
      </c>
      <c r="G196" s="23">
        <v>100</v>
      </c>
      <c r="H196" s="23">
        <v>100</v>
      </c>
      <c r="I196" s="159"/>
    </row>
    <row r="197" spans="1:9">
      <c r="A197" s="31" t="s">
        <v>190</v>
      </c>
      <c r="B197" s="21"/>
      <c r="C197" s="21" t="s">
        <v>41</v>
      </c>
      <c r="D197" s="21" t="s">
        <v>11</v>
      </c>
      <c r="E197" s="21">
        <v>2400</v>
      </c>
      <c r="F197" s="23">
        <v>200</v>
      </c>
      <c r="G197" s="23">
        <v>200</v>
      </c>
      <c r="H197" s="23">
        <v>200</v>
      </c>
      <c r="I197" s="159"/>
    </row>
    <row r="198" spans="1:9">
      <c r="A198" s="31" t="s">
        <v>191</v>
      </c>
      <c r="B198" s="21"/>
      <c r="C198" s="21" t="s">
        <v>41</v>
      </c>
      <c r="D198" s="21" t="s">
        <v>11</v>
      </c>
      <c r="E198" s="21">
        <v>1400</v>
      </c>
      <c r="F198" s="23">
        <v>100</v>
      </c>
      <c r="G198" s="23">
        <v>100</v>
      </c>
      <c r="H198" s="23">
        <v>100</v>
      </c>
      <c r="I198" s="159"/>
    </row>
    <row r="199" spans="1:9">
      <c r="A199" s="20" t="s">
        <v>192</v>
      </c>
      <c r="B199" s="21"/>
      <c r="C199" s="21" t="s">
        <v>140</v>
      </c>
      <c r="D199" s="21" t="s">
        <v>11</v>
      </c>
      <c r="E199" s="21">
        <v>3598</v>
      </c>
      <c r="F199" s="26">
        <v>100</v>
      </c>
      <c r="G199" s="26">
        <v>100</v>
      </c>
      <c r="H199" s="26">
        <v>100</v>
      </c>
      <c r="I199" s="159"/>
    </row>
    <row r="200" spans="1:9">
      <c r="A200" s="126" t="s">
        <v>193</v>
      </c>
      <c r="B200" s="127" t="s">
        <v>171</v>
      </c>
      <c r="C200" s="127" t="s">
        <v>140</v>
      </c>
      <c r="D200" s="127" t="s">
        <v>11</v>
      </c>
      <c r="E200" s="74">
        <v>480</v>
      </c>
      <c r="F200" s="115"/>
      <c r="G200" s="115"/>
      <c r="H200" s="115"/>
      <c r="I200" s="159"/>
    </row>
    <row r="201" spans="1:9">
      <c r="A201" s="20" t="s">
        <v>194</v>
      </c>
      <c r="B201" s="21"/>
      <c r="C201" s="21" t="s">
        <v>26</v>
      </c>
      <c r="D201" s="21" t="s">
        <v>17</v>
      </c>
      <c r="E201" s="21">
        <v>1280</v>
      </c>
      <c r="F201" s="23">
        <v>117</v>
      </c>
      <c r="G201" s="23">
        <v>117</v>
      </c>
      <c r="H201" s="23">
        <v>117</v>
      </c>
      <c r="I201" s="159"/>
    </row>
    <row r="202" spans="1:9">
      <c r="A202" s="20" t="s">
        <v>194</v>
      </c>
      <c r="B202" s="21"/>
      <c r="C202" s="21" t="s">
        <v>26</v>
      </c>
      <c r="D202" s="21" t="s">
        <v>11</v>
      </c>
      <c r="E202" s="21">
        <v>27</v>
      </c>
      <c r="F202" s="23">
        <v>27</v>
      </c>
      <c r="G202" s="23">
        <v>27</v>
      </c>
      <c r="H202" s="23">
        <v>0</v>
      </c>
      <c r="I202" s="159"/>
    </row>
    <row r="203" spans="1:9">
      <c r="A203" s="28" t="s">
        <v>195</v>
      </c>
      <c r="B203" s="128"/>
      <c r="C203" s="128" t="s">
        <v>24</v>
      </c>
      <c r="D203" s="128" t="s">
        <v>17</v>
      </c>
      <c r="E203" s="29">
        <v>1777</v>
      </c>
      <c r="F203" s="38">
        <v>170</v>
      </c>
      <c r="G203" s="38">
        <v>170</v>
      </c>
      <c r="H203" s="38">
        <v>150</v>
      </c>
      <c r="I203" s="159"/>
    </row>
    <row r="204" spans="1:9">
      <c r="A204" s="28" t="s">
        <v>195</v>
      </c>
      <c r="B204" s="128"/>
      <c r="C204" s="128" t="s">
        <v>24</v>
      </c>
      <c r="D204" s="128" t="s">
        <v>11</v>
      </c>
      <c r="E204" s="29">
        <v>889</v>
      </c>
      <c r="F204" s="38">
        <v>50</v>
      </c>
      <c r="G204" s="38">
        <v>50</v>
      </c>
      <c r="H204" s="38">
        <v>75</v>
      </c>
      <c r="I204" s="159"/>
    </row>
    <row r="205" spans="1:9">
      <c r="A205" s="20" t="s">
        <v>196</v>
      </c>
      <c r="B205" s="21"/>
      <c r="C205" s="21" t="s">
        <v>24</v>
      </c>
      <c r="D205" s="21" t="s">
        <v>17</v>
      </c>
      <c r="E205" s="22">
        <v>2520</v>
      </c>
      <c r="F205" s="26">
        <v>732</v>
      </c>
      <c r="G205" s="26">
        <v>732</v>
      </c>
      <c r="H205" s="26">
        <v>324</v>
      </c>
      <c r="I205" s="159"/>
    </row>
    <row r="206" spans="1:9">
      <c r="A206" s="28" t="s">
        <v>197</v>
      </c>
      <c r="B206" s="29"/>
      <c r="C206" s="29" t="s">
        <v>24</v>
      </c>
      <c r="D206" s="29" t="s">
        <v>17</v>
      </c>
      <c r="E206" s="30">
        <f>10*177.721</f>
        <v>1777.21</v>
      </c>
      <c r="F206" s="38">
        <v>150</v>
      </c>
      <c r="G206" s="38">
        <v>150</v>
      </c>
      <c r="H206" s="38">
        <v>150</v>
      </c>
      <c r="I206" s="159">
        <v>29</v>
      </c>
    </row>
    <row r="207" spans="1:9">
      <c r="A207" s="28" t="s">
        <v>206</v>
      </c>
      <c r="B207" s="29"/>
      <c r="C207" s="29" t="s">
        <v>24</v>
      </c>
      <c r="D207" s="29" t="s">
        <v>17</v>
      </c>
      <c r="E207" s="30">
        <f>20*177.721</f>
        <v>3554.42</v>
      </c>
      <c r="F207" s="38">
        <v>0</v>
      </c>
      <c r="G207" s="38">
        <v>0</v>
      </c>
      <c r="H207" s="38">
        <v>142</v>
      </c>
      <c r="I207" s="159"/>
    </row>
    <row r="208" spans="1:9">
      <c r="A208" s="20" t="s">
        <v>198</v>
      </c>
      <c r="B208" s="20"/>
      <c r="C208" s="21" t="s">
        <v>24</v>
      </c>
      <c r="D208" s="21" t="s">
        <v>17</v>
      </c>
      <c r="E208" s="22">
        <f>15*177.721</f>
        <v>2665.8150000000001</v>
      </c>
      <c r="F208" s="26">
        <v>401</v>
      </c>
      <c r="G208" s="26">
        <v>401</v>
      </c>
      <c r="H208" s="26">
        <v>500</v>
      </c>
      <c r="I208" s="159">
        <v>56</v>
      </c>
    </row>
    <row r="209" spans="1:10" ht="12" thickBot="1">
      <c r="A209" s="43" t="s">
        <v>7</v>
      </c>
      <c r="B209" s="43" t="s">
        <v>7</v>
      </c>
      <c r="C209" s="44" t="s">
        <v>7</v>
      </c>
      <c r="D209" s="44" t="s">
        <v>7</v>
      </c>
      <c r="E209" s="44" t="s">
        <v>7</v>
      </c>
      <c r="F209" s="1"/>
      <c r="G209" s="1"/>
    </row>
    <row r="210" spans="1:10" ht="12" thickBot="1">
      <c r="A210" s="14" t="s">
        <v>199</v>
      </c>
      <c r="B210" s="15"/>
      <c r="C210" s="129"/>
      <c r="D210" s="130"/>
      <c r="E210" s="131">
        <f>E186+E146+E131+E104+E93+E69+E43+E32+E8</f>
        <v>557364.21565046604</v>
      </c>
      <c r="F210" s="131">
        <f>F186+F146+F131+F104+F93+F69+F43+F32+F8</f>
        <v>33264</v>
      </c>
      <c r="G210" s="131">
        <f>G186+G146+G131+G104+G93+G69+G43+G32+G8</f>
        <v>34980</v>
      </c>
      <c r="H210" s="131">
        <f>H186+H146+H131+H104+H93+H69+H43+H32+H8</f>
        <v>25719</v>
      </c>
      <c r="I210" s="131">
        <f>I186+I146+I131+I104+I93+I69+I43+I32+I8</f>
        <v>1987</v>
      </c>
    </row>
    <row r="211" spans="1:10">
      <c r="A211" s="1"/>
      <c r="B211" s="1"/>
      <c r="C211" s="1"/>
      <c r="D211" s="1"/>
      <c r="E211" s="1"/>
      <c r="F211" s="1"/>
      <c r="G211" s="1"/>
    </row>
    <row r="212" spans="1:10">
      <c r="A212" s="1"/>
      <c r="B212" s="1"/>
      <c r="C212" s="1"/>
      <c r="D212" s="1"/>
      <c r="E212" s="1"/>
      <c r="F212" s="1"/>
      <c r="G212" s="1"/>
    </row>
    <row r="214" spans="1:10">
      <c r="I214" s="167"/>
    </row>
    <row r="218" spans="1:10">
      <c r="J218" s="167"/>
    </row>
  </sheetData>
  <autoFilter ref="A9:I210"/>
  <mergeCells count="2">
    <mergeCell ref="A3:I3"/>
    <mergeCell ref="A2:I2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235"/>
  <sheetViews>
    <sheetView tabSelected="1" topLeftCell="A178" workbookViewId="0">
      <selection activeCell="I213" sqref="I213"/>
    </sheetView>
  </sheetViews>
  <sheetFormatPr baseColWidth="10" defaultColWidth="30" defaultRowHeight="11.25"/>
  <cols>
    <col min="1" max="1" width="74" style="3" customWidth="1"/>
    <col min="2" max="3" width="10.28515625" style="3" customWidth="1"/>
    <col min="4" max="4" width="8.140625" style="3" customWidth="1"/>
    <col min="5" max="6" width="9.28515625" style="3" customWidth="1"/>
    <col min="7" max="7" width="10" style="3" customWidth="1"/>
    <col min="8" max="8" width="8.85546875" style="3" customWidth="1"/>
    <col min="9" max="9" width="9.28515625" style="3" customWidth="1"/>
    <col min="10" max="10" width="8.7109375" style="186" customWidth="1"/>
    <col min="11" max="11" width="9.42578125" style="3" customWidth="1"/>
    <col min="12" max="12" width="9.28515625" style="3" customWidth="1"/>
    <col min="13" max="13" width="9" style="3" customWidth="1"/>
    <col min="14" max="14" width="9.5703125" style="3" customWidth="1"/>
    <col min="15" max="15" width="9.7109375" style="186" customWidth="1"/>
    <col min="16" max="16" width="10.28515625" style="3" customWidth="1"/>
    <col min="17" max="17" width="10" style="3" customWidth="1"/>
    <col min="18" max="18" width="11.85546875" style="3" customWidth="1"/>
    <col min="19" max="20" width="11.5703125" style="186" customWidth="1"/>
    <col min="21" max="21" width="12.28515625" style="3" customWidth="1"/>
    <col min="22" max="22" width="11.7109375" style="3" customWidth="1"/>
    <col min="23" max="23" width="13.140625" style="3" customWidth="1"/>
    <col min="24" max="16384" width="30" style="3"/>
  </cols>
  <sheetData>
    <row r="1" spans="1:21">
      <c r="A1" s="1"/>
      <c r="B1" s="1"/>
      <c r="C1" s="2"/>
      <c r="D1" s="2"/>
      <c r="E1" s="2"/>
      <c r="F1" s="1"/>
      <c r="G1" s="1"/>
    </row>
    <row r="2" spans="1:21">
      <c r="A2" s="208" t="s">
        <v>228</v>
      </c>
      <c r="B2" s="208"/>
      <c r="C2" s="208"/>
      <c r="D2" s="208"/>
      <c r="E2" s="208"/>
      <c r="F2" s="208"/>
      <c r="G2" s="208"/>
      <c r="H2" s="208"/>
      <c r="I2" s="208"/>
      <c r="J2" s="208"/>
    </row>
    <row r="3" spans="1:21">
      <c r="A3" s="206" t="s">
        <v>229</v>
      </c>
      <c r="B3" s="206"/>
      <c r="C3" s="206"/>
      <c r="D3" s="206"/>
      <c r="E3" s="206"/>
      <c r="F3" s="206"/>
      <c r="G3" s="206"/>
      <c r="H3" s="206"/>
      <c r="I3" s="206"/>
      <c r="J3" s="206"/>
    </row>
    <row r="4" spans="1:21" ht="12" thickBot="1">
      <c r="A4" s="1"/>
      <c r="B4" s="1"/>
      <c r="C4" s="2"/>
      <c r="D4" s="2"/>
      <c r="E4" s="2"/>
      <c r="F4" s="1"/>
      <c r="G4" s="1"/>
    </row>
    <row r="5" spans="1:21">
      <c r="A5" s="5"/>
      <c r="B5" s="5"/>
      <c r="C5" s="6"/>
      <c r="D5" s="7"/>
      <c r="E5" s="8"/>
      <c r="F5" s="8"/>
      <c r="G5" s="8"/>
      <c r="H5" s="8"/>
      <c r="I5" s="8"/>
      <c r="J5" s="187"/>
      <c r="K5" s="8"/>
      <c r="L5" s="8"/>
      <c r="M5" s="8"/>
      <c r="N5" s="8"/>
      <c r="O5" s="187"/>
      <c r="P5" s="8"/>
      <c r="Q5" s="8"/>
      <c r="R5" s="8"/>
      <c r="S5" s="187"/>
      <c r="T5" s="187"/>
      <c r="U5" s="8"/>
    </row>
    <row r="6" spans="1:21" ht="12" thickBot="1">
      <c r="A6" s="9" t="s">
        <v>0</v>
      </c>
      <c r="B6" s="10" t="s">
        <v>1</v>
      </c>
      <c r="C6" s="11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201</v>
      </c>
      <c r="I6" s="10" t="s">
        <v>241</v>
      </c>
      <c r="J6" s="188">
        <v>45322</v>
      </c>
      <c r="K6" s="165">
        <v>45350</v>
      </c>
      <c r="L6" s="165">
        <v>45352</v>
      </c>
      <c r="M6" s="165">
        <v>45384</v>
      </c>
      <c r="N6" s="165">
        <v>45415</v>
      </c>
      <c r="O6" s="188">
        <v>45447</v>
      </c>
      <c r="P6" s="165">
        <v>45478</v>
      </c>
      <c r="Q6" s="165">
        <v>45509</v>
      </c>
      <c r="R6" s="165">
        <v>45541</v>
      </c>
      <c r="S6" s="188">
        <v>45566</v>
      </c>
      <c r="T6" s="188">
        <v>45598</v>
      </c>
      <c r="U6" s="160" t="s">
        <v>225</v>
      </c>
    </row>
    <row r="7" spans="1:21" ht="12" thickBot="1">
      <c r="A7" s="12" t="s">
        <v>7</v>
      </c>
      <c r="B7" s="12" t="s">
        <v>7</v>
      </c>
      <c r="C7" s="12" t="s">
        <v>7</v>
      </c>
      <c r="D7" s="12" t="s">
        <v>7</v>
      </c>
      <c r="E7" s="13" t="s">
        <v>7</v>
      </c>
      <c r="F7" s="1"/>
      <c r="G7" s="1"/>
    </row>
    <row r="8" spans="1:21" ht="12" thickBot="1">
      <c r="A8" s="14" t="s">
        <v>8</v>
      </c>
      <c r="B8" s="15"/>
      <c r="C8" s="16"/>
      <c r="D8" s="15"/>
      <c r="E8" s="17">
        <f t="shared" ref="E8:L8" si="0">SUM(E10:E31)</f>
        <v>28520.033032079999</v>
      </c>
      <c r="F8" s="17">
        <f t="shared" si="0"/>
        <v>4010</v>
      </c>
      <c r="G8" s="17">
        <f t="shared" si="0"/>
        <v>4010</v>
      </c>
      <c r="H8" s="17">
        <f t="shared" si="0"/>
        <v>2349</v>
      </c>
      <c r="I8" s="17">
        <f t="shared" si="0"/>
        <v>2419</v>
      </c>
      <c r="J8" s="189">
        <f t="shared" si="0"/>
        <v>56</v>
      </c>
      <c r="K8" s="17">
        <f t="shared" si="0"/>
        <v>46</v>
      </c>
      <c r="L8" s="17">
        <f t="shared" si="0"/>
        <v>41</v>
      </c>
      <c r="M8" s="17">
        <f t="shared" ref="M8:U8" si="1">SUM(M10:M31)</f>
        <v>43</v>
      </c>
      <c r="N8" s="17">
        <f t="shared" si="1"/>
        <v>28</v>
      </c>
      <c r="O8" s="189">
        <f t="shared" si="1"/>
        <v>12</v>
      </c>
      <c r="P8" s="17">
        <f t="shared" si="1"/>
        <v>116</v>
      </c>
      <c r="Q8" s="17">
        <f t="shared" si="1"/>
        <v>3</v>
      </c>
      <c r="R8" s="17">
        <f t="shared" si="1"/>
        <v>62</v>
      </c>
      <c r="S8" s="189">
        <f>SUM(S10:S31)</f>
        <v>155</v>
      </c>
      <c r="T8" s="189">
        <f>SUM(T10:T31)</f>
        <v>49</v>
      </c>
      <c r="U8" s="17">
        <f t="shared" si="1"/>
        <v>611</v>
      </c>
    </row>
    <row r="9" spans="1:21">
      <c r="A9" s="18"/>
      <c r="B9" s="18"/>
      <c r="C9" s="18"/>
      <c r="D9" s="18"/>
      <c r="E9" s="18"/>
      <c r="F9" s="1"/>
      <c r="G9" s="1"/>
      <c r="K9" s="134"/>
      <c r="L9" s="134"/>
      <c r="M9" s="134"/>
      <c r="N9" s="134"/>
      <c r="O9" s="191"/>
      <c r="P9" s="134"/>
      <c r="Q9" s="134"/>
      <c r="R9" s="134"/>
      <c r="S9" s="191"/>
      <c r="T9" s="191"/>
    </row>
    <row r="10" spans="1:21">
      <c r="A10" s="19" t="s">
        <v>9</v>
      </c>
      <c r="B10" s="20"/>
      <c r="C10" s="21" t="s">
        <v>10</v>
      </c>
      <c r="D10" s="21" t="s">
        <v>203</v>
      </c>
      <c r="E10" s="22">
        <v>53</v>
      </c>
      <c r="F10" s="23">
        <v>0</v>
      </c>
      <c r="G10" s="23">
        <v>0</v>
      </c>
      <c r="H10" s="23">
        <v>51</v>
      </c>
      <c r="I10" s="23">
        <v>51</v>
      </c>
      <c r="J10" s="161"/>
      <c r="K10" s="159"/>
      <c r="L10" s="159"/>
      <c r="M10" s="159"/>
      <c r="N10" s="159"/>
      <c r="O10" s="161"/>
      <c r="P10" s="159"/>
      <c r="Q10" s="159"/>
      <c r="R10" s="159"/>
      <c r="S10" s="161"/>
      <c r="T10" s="161"/>
      <c r="U10" s="159">
        <f>SUM(J10:T10)</f>
        <v>0</v>
      </c>
    </row>
    <row r="11" spans="1:21">
      <c r="A11" s="19" t="s">
        <v>12</v>
      </c>
      <c r="B11" s="20"/>
      <c r="C11" s="21" t="s">
        <v>10</v>
      </c>
      <c r="D11" s="21" t="s">
        <v>11</v>
      </c>
      <c r="E11" s="22">
        <v>38</v>
      </c>
      <c r="F11" s="23">
        <v>0</v>
      </c>
      <c r="G11" s="23">
        <v>0</v>
      </c>
      <c r="H11" s="23">
        <v>0</v>
      </c>
      <c r="I11" s="23">
        <v>0</v>
      </c>
      <c r="J11" s="161"/>
      <c r="K11" s="159"/>
      <c r="L11" s="159"/>
      <c r="M11" s="159"/>
      <c r="N11" s="159"/>
      <c r="O11" s="161"/>
      <c r="P11" s="159"/>
      <c r="Q11" s="159"/>
      <c r="R11" s="159"/>
      <c r="S11" s="161"/>
      <c r="T11" s="161"/>
      <c r="U11" s="159">
        <f t="shared" ref="U11:U31" si="2">SUM(J11:T11)</f>
        <v>0</v>
      </c>
    </row>
    <row r="12" spans="1:21">
      <c r="A12" s="19" t="s">
        <v>13</v>
      </c>
      <c r="B12" s="20"/>
      <c r="C12" s="21" t="s">
        <v>14</v>
      </c>
      <c r="D12" s="21" t="s">
        <v>11</v>
      </c>
      <c r="E12" s="22">
        <v>202</v>
      </c>
      <c r="F12" s="23">
        <v>0</v>
      </c>
      <c r="G12" s="23">
        <v>0</v>
      </c>
      <c r="H12" s="23">
        <v>0</v>
      </c>
      <c r="I12" s="23">
        <v>0</v>
      </c>
      <c r="J12" s="161"/>
      <c r="K12" s="159"/>
      <c r="L12" s="159"/>
      <c r="M12" s="159"/>
      <c r="N12" s="159"/>
      <c r="O12" s="161"/>
      <c r="P12" s="159"/>
      <c r="Q12" s="159"/>
      <c r="R12" s="159"/>
      <c r="S12" s="161"/>
      <c r="T12" s="161"/>
      <c r="U12" s="159">
        <f t="shared" si="2"/>
        <v>0</v>
      </c>
    </row>
    <row r="13" spans="1:21">
      <c r="A13" s="19" t="s">
        <v>15</v>
      </c>
      <c r="B13" s="20"/>
      <c r="C13" s="24" t="s">
        <v>14</v>
      </c>
      <c r="D13" s="24" t="s">
        <v>11</v>
      </c>
      <c r="E13" s="25">
        <v>82</v>
      </c>
      <c r="F13" s="23">
        <v>0</v>
      </c>
      <c r="G13" s="23">
        <v>0</v>
      </c>
      <c r="H13" s="23">
        <v>0</v>
      </c>
      <c r="I13" s="23">
        <v>0</v>
      </c>
      <c r="J13" s="161"/>
      <c r="K13" s="159"/>
      <c r="L13" s="159"/>
      <c r="M13" s="159"/>
      <c r="N13" s="159"/>
      <c r="O13" s="161"/>
      <c r="P13" s="159"/>
      <c r="Q13" s="159"/>
      <c r="R13" s="159"/>
      <c r="S13" s="161"/>
      <c r="T13" s="161"/>
      <c r="U13" s="159">
        <f t="shared" si="2"/>
        <v>0</v>
      </c>
    </row>
    <row r="14" spans="1:21">
      <c r="A14" s="19" t="s">
        <v>16</v>
      </c>
      <c r="B14" s="20"/>
      <c r="C14" s="21" t="s">
        <v>10</v>
      </c>
      <c r="D14" s="21" t="s">
        <v>17</v>
      </c>
      <c r="E14" s="22">
        <v>1025</v>
      </c>
      <c r="F14" s="26">
        <v>0</v>
      </c>
      <c r="G14" s="26">
        <v>0</v>
      </c>
      <c r="H14" s="26">
        <v>0</v>
      </c>
      <c r="I14" s="26">
        <v>0</v>
      </c>
      <c r="J14" s="161"/>
      <c r="K14" s="159"/>
      <c r="L14" s="159"/>
      <c r="M14" s="159"/>
      <c r="N14" s="159"/>
      <c r="O14" s="161"/>
      <c r="P14" s="159"/>
      <c r="Q14" s="159"/>
      <c r="R14" s="159"/>
      <c r="S14" s="161"/>
      <c r="T14" s="161"/>
      <c r="U14" s="159">
        <f t="shared" si="2"/>
        <v>0</v>
      </c>
    </row>
    <row r="15" spans="1:21">
      <c r="A15" s="19" t="s">
        <v>18</v>
      </c>
      <c r="B15" s="20"/>
      <c r="C15" s="21" t="s">
        <v>10</v>
      </c>
      <c r="D15" s="21" t="s">
        <v>17</v>
      </c>
      <c r="E15" s="22">
        <v>391</v>
      </c>
      <c r="F15" s="26">
        <v>117</v>
      </c>
      <c r="G15" s="26">
        <v>117</v>
      </c>
      <c r="H15" s="26">
        <v>98</v>
      </c>
      <c r="I15" s="26">
        <v>98</v>
      </c>
      <c r="J15" s="161"/>
      <c r="K15" s="159"/>
      <c r="L15" s="159"/>
      <c r="M15" s="159"/>
      <c r="N15" s="159"/>
      <c r="O15" s="161"/>
      <c r="P15" s="159"/>
      <c r="Q15" s="159"/>
      <c r="R15" s="159"/>
      <c r="S15" s="161"/>
      <c r="T15" s="161"/>
      <c r="U15" s="159">
        <f t="shared" si="2"/>
        <v>0</v>
      </c>
    </row>
    <row r="16" spans="1:21">
      <c r="A16" s="27" t="s">
        <v>19</v>
      </c>
      <c r="B16" s="28"/>
      <c r="C16" s="29" t="s">
        <v>10</v>
      </c>
      <c r="D16" s="29" t="s">
        <v>17</v>
      </c>
      <c r="E16" s="30">
        <v>1066</v>
      </c>
      <c r="F16" s="26">
        <v>250</v>
      </c>
      <c r="G16" s="26">
        <v>250</v>
      </c>
      <c r="H16" s="26">
        <v>200</v>
      </c>
      <c r="I16" s="26">
        <v>200</v>
      </c>
      <c r="J16" s="161"/>
      <c r="K16" s="159"/>
      <c r="L16" s="159"/>
      <c r="M16" s="159"/>
      <c r="N16" s="159"/>
      <c r="O16" s="161"/>
      <c r="P16" s="159"/>
      <c r="Q16" s="159"/>
      <c r="R16" s="159"/>
      <c r="S16" s="161"/>
      <c r="T16" s="161"/>
      <c r="U16" s="159">
        <f t="shared" si="2"/>
        <v>0</v>
      </c>
    </row>
    <row r="17" spans="1:21">
      <c r="A17" s="27" t="s">
        <v>20</v>
      </c>
      <c r="B17" s="28"/>
      <c r="C17" s="29" t="s">
        <v>21</v>
      </c>
      <c r="D17" s="29" t="s">
        <v>11</v>
      </c>
      <c r="E17" s="30">
        <f>2406480*177.721/1000000</f>
        <v>427.68203208</v>
      </c>
      <c r="F17" s="26">
        <v>100</v>
      </c>
      <c r="G17" s="26">
        <v>100</v>
      </c>
      <c r="H17" s="26">
        <v>100</v>
      </c>
      <c r="I17" s="26">
        <v>100</v>
      </c>
      <c r="J17" s="161"/>
      <c r="K17" s="159"/>
      <c r="L17" s="159"/>
      <c r="M17" s="159">
        <v>38</v>
      </c>
      <c r="N17" s="159"/>
      <c r="O17" s="161"/>
      <c r="P17" s="159"/>
      <c r="Q17" s="159"/>
      <c r="R17" s="159">
        <v>53</v>
      </c>
      <c r="S17" s="161"/>
      <c r="T17" s="161"/>
      <c r="U17" s="159">
        <f t="shared" si="2"/>
        <v>91</v>
      </c>
    </row>
    <row r="18" spans="1:21">
      <c r="A18" s="73" t="s">
        <v>240</v>
      </c>
      <c r="B18" s="114"/>
      <c r="C18" s="74" t="s">
        <v>24</v>
      </c>
      <c r="D18" s="74" t="s">
        <v>203</v>
      </c>
      <c r="E18" s="75">
        <f>15*177.721</f>
        <v>2665.8150000000001</v>
      </c>
      <c r="F18" s="26">
        <v>0</v>
      </c>
      <c r="G18" s="26">
        <v>0</v>
      </c>
      <c r="H18" s="26">
        <v>0</v>
      </c>
      <c r="I18" s="26">
        <v>70</v>
      </c>
      <c r="J18" s="161"/>
      <c r="K18" s="159"/>
      <c r="L18" s="159"/>
      <c r="M18" s="159"/>
      <c r="N18" s="159"/>
      <c r="O18" s="161"/>
      <c r="P18" s="159"/>
      <c r="Q18" s="159"/>
      <c r="R18" s="159"/>
      <c r="S18" s="161">
        <v>133</v>
      </c>
      <c r="T18" s="161"/>
      <c r="U18" s="159">
        <f t="shared" si="2"/>
        <v>133</v>
      </c>
    </row>
    <row r="19" spans="1:21">
      <c r="A19" s="19" t="s">
        <v>22</v>
      </c>
      <c r="B19" s="31"/>
      <c r="C19" s="21" t="s">
        <v>10</v>
      </c>
      <c r="D19" s="21" t="s">
        <v>11</v>
      </c>
      <c r="E19" s="22">
        <v>1066.326</v>
      </c>
      <c r="F19" s="23"/>
      <c r="G19" s="23"/>
      <c r="H19" s="23">
        <v>0</v>
      </c>
      <c r="I19" s="23">
        <v>0</v>
      </c>
      <c r="J19" s="161"/>
      <c r="K19" s="159"/>
      <c r="L19" s="159"/>
      <c r="M19" s="159"/>
      <c r="N19" s="159"/>
      <c r="O19" s="161"/>
      <c r="P19" s="159"/>
      <c r="Q19" s="159"/>
      <c r="R19" s="159"/>
      <c r="S19" s="161"/>
      <c r="T19" s="161"/>
      <c r="U19" s="159">
        <f t="shared" si="2"/>
        <v>0</v>
      </c>
    </row>
    <row r="20" spans="1:21">
      <c r="A20" s="28" t="s">
        <v>23</v>
      </c>
      <c r="B20" s="29"/>
      <c r="C20" s="29" t="s">
        <v>24</v>
      </c>
      <c r="D20" s="29" t="s">
        <v>17</v>
      </c>
      <c r="E20" s="30">
        <f>6*177.721</f>
        <v>1066.326</v>
      </c>
      <c r="F20" s="26">
        <v>101</v>
      </c>
      <c r="G20" s="26">
        <v>101</v>
      </c>
      <c r="H20" s="26">
        <v>0</v>
      </c>
      <c r="I20" s="26">
        <v>0</v>
      </c>
      <c r="J20" s="161"/>
      <c r="K20" s="159"/>
      <c r="L20" s="159"/>
      <c r="M20" s="159"/>
      <c r="N20" s="159"/>
      <c r="O20" s="161"/>
      <c r="P20" s="159"/>
      <c r="Q20" s="159"/>
      <c r="R20" s="159"/>
      <c r="S20" s="161"/>
      <c r="T20" s="161"/>
      <c r="U20" s="159">
        <f t="shared" si="2"/>
        <v>0</v>
      </c>
    </row>
    <row r="21" spans="1:21">
      <c r="A21" s="19" t="s">
        <v>25</v>
      </c>
      <c r="B21" s="31"/>
      <c r="C21" s="21" t="s">
        <v>26</v>
      </c>
      <c r="D21" s="21" t="s">
        <v>17</v>
      </c>
      <c r="E21" s="22">
        <v>807</v>
      </c>
      <c r="F21" s="26">
        <v>0</v>
      </c>
      <c r="G21" s="26">
        <v>0</v>
      </c>
      <c r="H21" s="26">
        <v>0</v>
      </c>
      <c r="I21" s="26">
        <v>0</v>
      </c>
      <c r="J21" s="161"/>
      <c r="K21" s="159"/>
      <c r="L21" s="159"/>
      <c r="M21" s="159"/>
      <c r="N21" s="159"/>
      <c r="O21" s="161"/>
      <c r="P21" s="159"/>
      <c r="Q21" s="159"/>
      <c r="R21" s="159"/>
      <c r="S21" s="161"/>
      <c r="T21" s="161"/>
      <c r="U21" s="159">
        <f t="shared" si="2"/>
        <v>0</v>
      </c>
    </row>
    <row r="22" spans="1:21">
      <c r="A22" s="19" t="s">
        <v>27</v>
      </c>
      <c r="B22" s="21"/>
      <c r="C22" s="21" t="s">
        <v>26</v>
      </c>
      <c r="D22" s="21" t="s">
        <v>17</v>
      </c>
      <c r="E22" s="22">
        <v>888</v>
      </c>
      <c r="F22" s="26">
        <v>78</v>
      </c>
      <c r="G22" s="26">
        <v>0</v>
      </c>
      <c r="H22" s="26">
        <v>0</v>
      </c>
      <c r="I22" s="26">
        <v>0</v>
      </c>
      <c r="J22" s="161"/>
      <c r="K22" s="159"/>
      <c r="L22" s="159"/>
      <c r="M22" s="159"/>
      <c r="N22" s="159"/>
      <c r="O22" s="161"/>
      <c r="P22" s="159"/>
      <c r="Q22" s="159"/>
      <c r="R22" s="159"/>
      <c r="S22" s="161"/>
      <c r="T22" s="161"/>
      <c r="U22" s="159">
        <f t="shared" si="2"/>
        <v>0</v>
      </c>
    </row>
    <row r="23" spans="1:21">
      <c r="A23" s="27" t="s">
        <v>28</v>
      </c>
      <c r="B23" s="28"/>
      <c r="C23" s="29" t="s">
        <v>29</v>
      </c>
      <c r="D23" s="29" t="s">
        <v>17</v>
      </c>
      <c r="E23" s="30">
        <v>2786</v>
      </c>
      <c r="F23" s="26">
        <v>170</v>
      </c>
      <c r="G23" s="26">
        <v>170</v>
      </c>
      <c r="H23" s="26">
        <v>30</v>
      </c>
      <c r="I23" s="26">
        <v>30</v>
      </c>
      <c r="J23" s="161"/>
      <c r="K23" s="159"/>
      <c r="L23" s="159"/>
      <c r="M23" s="159"/>
      <c r="N23" s="159"/>
      <c r="O23" s="161">
        <v>2</v>
      </c>
      <c r="P23" s="159"/>
      <c r="Q23" s="159"/>
      <c r="R23" s="159"/>
      <c r="S23" s="161"/>
      <c r="T23" s="161"/>
      <c r="U23" s="159">
        <f t="shared" si="2"/>
        <v>2</v>
      </c>
    </row>
    <row r="24" spans="1:21">
      <c r="A24" s="32" t="s">
        <v>30</v>
      </c>
      <c r="B24" s="20" t="s">
        <v>31</v>
      </c>
      <c r="C24" s="21" t="s">
        <v>29</v>
      </c>
      <c r="D24" s="21" t="s">
        <v>11</v>
      </c>
      <c r="E24" s="22">
        <v>3380</v>
      </c>
      <c r="F24" s="26">
        <v>250</v>
      </c>
      <c r="G24" s="26">
        <v>250</v>
      </c>
      <c r="H24" s="26">
        <v>150</v>
      </c>
      <c r="I24" s="26">
        <v>150</v>
      </c>
      <c r="J24" s="161">
        <v>56</v>
      </c>
      <c r="K24" s="159">
        <v>7</v>
      </c>
      <c r="L24" s="159">
        <v>11</v>
      </c>
      <c r="M24" s="159"/>
      <c r="N24" s="159">
        <v>6</v>
      </c>
      <c r="O24" s="161">
        <v>10</v>
      </c>
      <c r="P24" s="159">
        <v>92</v>
      </c>
      <c r="Q24" s="159">
        <v>3</v>
      </c>
      <c r="R24" s="159">
        <v>3</v>
      </c>
      <c r="S24" s="161">
        <v>22</v>
      </c>
      <c r="T24" s="161">
        <v>16</v>
      </c>
      <c r="U24" s="159">
        <f t="shared" si="2"/>
        <v>226</v>
      </c>
    </row>
    <row r="25" spans="1:21">
      <c r="A25" s="19" t="s">
        <v>32</v>
      </c>
      <c r="B25" s="20"/>
      <c r="C25" s="21" t="s">
        <v>33</v>
      </c>
      <c r="D25" s="21" t="s">
        <v>11</v>
      </c>
      <c r="E25" s="22">
        <v>710.88400000000001</v>
      </c>
      <c r="F25" s="26">
        <v>100</v>
      </c>
      <c r="G25" s="26">
        <v>100</v>
      </c>
      <c r="H25" s="26">
        <v>0</v>
      </c>
      <c r="I25" s="26">
        <v>0</v>
      </c>
      <c r="J25" s="161"/>
      <c r="K25" s="159"/>
      <c r="L25" s="159"/>
      <c r="M25" s="159"/>
      <c r="N25" s="159"/>
      <c r="O25" s="161"/>
      <c r="P25" s="159"/>
      <c r="Q25" s="159"/>
      <c r="R25" s="159"/>
      <c r="S25" s="161"/>
      <c r="T25" s="161"/>
      <c r="U25" s="159">
        <f t="shared" si="2"/>
        <v>0</v>
      </c>
    </row>
    <row r="26" spans="1:21">
      <c r="A26" s="33" t="s">
        <v>34</v>
      </c>
      <c r="B26" s="34"/>
      <c r="C26" s="35" t="s">
        <v>24</v>
      </c>
      <c r="D26" s="35" t="s">
        <v>17</v>
      </c>
      <c r="E26" s="36">
        <v>446</v>
      </c>
      <c r="F26" s="37">
        <v>44</v>
      </c>
      <c r="G26" s="37">
        <v>44</v>
      </c>
      <c r="H26" s="37">
        <v>145</v>
      </c>
      <c r="I26" s="37">
        <v>145</v>
      </c>
      <c r="J26" s="161"/>
      <c r="K26" s="159"/>
      <c r="L26" s="159"/>
      <c r="M26" s="159"/>
      <c r="N26" s="159"/>
      <c r="O26" s="161"/>
      <c r="P26" s="159"/>
      <c r="Q26" s="159"/>
      <c r="R26" s="159"/>
      <c r="S26" s="161"/>
      <c r="T26" s="161"/>
      <c r="U26" s="159">
        <f t="shared" si="2"/>
        <v>0</v>
      </c>
    </row>
    <row r="27" spans="1:21">
      <c r="A27" s="33" t="s">
        <v>34</v>
      </c>
      <c r="B27" s="34"/>
      <c r="C27" s="35" t="s">
        <v>24</v>
      </c>
      <c r="D27" s="35" t="s">
        <v>35</v>
      </c>
      <c r="E27" s="36">
        <v>888</v>
      </c>
      <c r="F27" s="37">
        <v>0</v>
      </c>
      <c r="G27" s="37">
        <v>78</v>
      </c>
      <c r="H27" s="37">
        <v>75</v>
      </c>
      <c r="I27" s="37">
        <v>75</v>
      </c>
      <c r="J27" s="161"/>
      <c r="K27" s="159"/>
      <c r="L27" s="159"/>
      <c r="M27" s="159">
        <v>5</v>
      </c>
      <c r="N27" s="159">
        <v>22</v>
      </c>
      <c r="O27" s="161"/>
      <c r="P27" s="159">
        <v>24</v>
      </c>
      <c r="Q27" s="159"/>
      <c r="R27" s="159">
        <v>6</v>
      </c>
      <c r="S27" s="161"/>
      <c r="T27" s="161">
        <v>33</v>
      </c>
      <c r="U27" s="159">
        <f t="shared" si="2"/>
        <v>90</v>
      </c>
    </row>
    <row r="28" spans="1:21">
      <c r="A28" s="27" t="s">
        <v>36</v>
      </c>
      <c r="B28" s="28"/>
      <c r="C28" s="29" t="s">
        <v>24</v>
      </c>
      <c r="D28" s="29" t="s">
        <v>11</v>
      </c>
      <c r="E28" s="30">
        <v>3554</v>
      </c>
      <c r="F28" s="38">
        <v>1750</v>
      </c>
      <c r="G28" s="38">
        <v>1750</v>
      </c>
      <c r="H28" s="38">
        <v>750</v>
      </c>
      <c r="I28" s="38">
        <v>750</v>
      </c>
      <c r="J28" s="161"/>
      <c r="K28" s="159">
        <v>39</v>
      </c>
      <c r="L28" s="159">
        <v>30</v>
      </c>
      <c r="M28" s="159"/>
      <c r="N28" s="159"/>
      <c r="O28" s="161"/>
      <c r="P28" s="159"/>
      <c r="Q28" s="159"/>
      <c r="R28" s="159"/>
      <c r="S28" s="161"/>
      <c r="T28" s="161"/>
      <c r="U28" s="159">
        <f t="shared" si="2"/>
        <v>69</v>
      </c>
    </row>
    <row r="29" spans="1:21">
      <c r="A29" s="19" t="s">
        <v>37</v>
      </c>
      <c r="B29" s="20"/>
      <c r="C29" s="21" t="s">
        <v>29</v>
      </c>
      <c r="D29" s="21" t="s">
        <v>11</v>
      </c>
      <c r="E29" s="22">
        <v>902</v>
      </c>
      <c r="F29" s="26">
        <v>100</v>
      </c>
      <c r="G29" s="26">
        <v>100</v>
      </c>
      <c r="H29" s="26">
        <v>0</v>
      </c>
      <c r="I29" s="26">
        <v>0</v>
      </c>
      <c r="J29" s="161"/>
      <c r="K29" s="159"/>
      <c r="L29" s="159"/>
      <c r="M29" s="159"/>
      <c r="N29" s="159"/>
      <c r="O29" s="161"/>
      <c r="P29" s="159"/>
      <c r="Q29" s="159"/>
      <c r="R29" s="159"/>
      <c r="S29" s="161"/>
      <c r="T29" s="161"/>
      <c r="U29" s="159">
        <f t="shared" si="2"/>
        <v>0</v>
      </c>
    </row>
    <row r="30" spans="1:21">
      <c r="A30" s="19" t="s">
        <v>38</v>
      </c>
      <c r="B30" s="20"/>
      <c r="C30" s="21" t="s">
        <v>39</v>
      </c>
      <c r="D30" s="21" t="s">
        <v>11</v>
      </c>
      <c r="E30" s="22">
        <v>675</v>
      </c>
      <c r="F30" s="26">
        <v>650</v>
      </c>
      <c r="G30" s="26">
        <v>650</v>
      </c>
      <c r="H30" s="26">
        <v>650</v>
      </c>
      <c r="I30" s="26">
        <v>650</v>
      </c>
      <c r="J30" s="161"/>
      <c r="K30" s="159"/>
      <c r="L30" s="159"/>
      <c r="M30" s="159"/>
      <c r="N30" s="159"/>
      <c r="O30" s="161"/>
      <c r="P30" s="159"/>
      <c r="Q30" s="159"/>
      <c r="R30" s="159"/>
      <c r="S30" s="161"/>
      <c r="T30" s="161"/>
      <c r="U30" s="159">
        <f t="shared" si="2"/>
        <v>0</v>
      </c>
    </row>
    <row r="31" spans="1:21">
      <c r="A31" s="39" t="s">
        <v>40</v>
      </c>
      <c r="B31" s="40" t="s">
        <v>7</v>
      </c>
      <c r="C31" s="41" t="s">
        <v>41</v>
      </c>
      <c r="D31" s="41" t="s">
        <v>11</v>
      </c>
      <c r="E31" s="42">
        <v>5400</v>
      </c>
      <c r="F31" s="23">
        <v>300</v>
      </c>
      <c r="G31" s="23">
        <v>300</v>
      </c>
      <c r="H31" s="23">
        <v>100</v>
      </c>
      <c r="I31" s="23">
        <v>100</v>
      </c>
      <c r="J31" s="161"/>
      <c r="K31" s="159"/>
      <c r="L31" s="159"/>
      <c r="M31" s="159"/>
      <c r="N31" s="159"/>
      <c r="O31" s="161"/>
      <c r="P31" s="159"/>
      <c r="Q31" s="159"/>
      <c r="R31" s="159"/>
      <c r="S31" s="161"/>
      <c r="T31" s="161"/>
      <c r="U31" s="159">
        <f t="shared" si="2"/>
        <v>0</v>
      </c>
    </row>
    <row r="32" spans="1:21" ht="12" thickBot="1">
      <c r="A32" s="43" t="s">
        <v>7</v>
      </c>
      <c r="B32" s="43" t="s">
        <v>7</v>
      </c>
      <c r="C32" s="44" t="s">
        <v>7</v>
      </c>
      <c r="D32" s="44" t="s">
        <v>7</v>
      </c>
      <c r="E32" s="44" t="s">
        <v>7</v>
      </c>
      <c r="F32" s="1"/>
      <c r="G32" s="1"/>
    </row>
    <row r="33" spans="1:21" ht="12" thickBot="1">
      <c r="A33" s="45" t="s">
        <v>42</v>
      </c>
      <c r="B33" s="46"/>
      <c r="C33" s="46"/>
      <c r="D33" s="47"/>
      <c r="E33" s="17">
        <f t="shared" ref="E33:U33" si="3">SUM(E35:E42)</f>
        <v>2795.1389799999997</v>
      </c>
      <c r="F33" s="17">
        <f t="shared" si="3"/>
        <v>481</v>
      </c>
      <c r="G33" s="17">
        <f t="shared" si="3"/>
        <v>481</v>
      </c>
      <c r="H33" s="17">
        <f t="shared" si="3"/>
        <v>156</v>
      </c>
      <c r="I33" s="17">
        <f t="shared" si="3"/>
        <v>156</v>
      </c>
      <c r="J33" s="189">
        <f t="shared" si="3"/>
        <v>0</v>
      </c>
      <c r="K33" s="17">
        <f t="shared" si="3"/>
        <v>0</v>
      </c>
      <c r="L33" s="17">
        <f t="shared" si="3"/>
        <v>0</v>
      </c>
      <c r="M33" s="17">
        <f t="shared" si="3"/>
        <v>0</v>
      </c>
      <c r="N33" s="17">
        <f t="shared" ref="N33:T33" si="4">SUM(N35:N42)</f>
        <v>0</v>
      </c>
      <c r="O33" s="189">
        <f t="shared" si="4"/>
        <v>0</v>
      </c>
      <c r="P33" s="17">
        <f t="shared" si="4"/>
        <v>0</v>
      </c>
      <c r="Q33" s="17">
        <f t="shared" si="4"/>
        <v>0</v>
      </c>
      <c r="R33" s="17">
        <f t="shared" si="4"/>
        <v>0</v>
      </c>
      <c r="S33" s="189">
        <f t="shared" si="4"/>
        <v>0</v>
      </c>
      <c r="T33" s="189">
        <f t="shared" si="4"/>
        <v>0</v>
      </c>
      <c r="U33" s="17">
        <f t="shared" si="3"/>
        <v>0</v>
      </c>
    </row>
    <row r="34" spans="1:21">
      <c r="A34" s="43" t="s">
        <v>7</v>
      </c>
      <c r="B34" s="43" t="s">
        <v>7</v>
      </c>
      <c r="C34" s="44" t="s">
        <v>7</v>
      </c>
      <c r="D34" s="44" t="s">
        <v>7</v>
      </c>
      <c r="E34" s="44" t="s">
        <v>7</v>
      </c>
      <c r="F34" s="1"/>
      <c r="G34" s="1"/>
    </row>
    <row r="35" spans="1:21">
      <c r="A35" s="19" t="s">
        <v>43</v>
      </c>
      <c r="B35" s="20"/>
      <c r="C35" s="21" t="s">
        <v>44</v>
      </c>
      <c r="D35" s="21" t="s">
        <v>11</v>
      </c>
      <c r="E35" s="22">
        <v>956.13897999999995</v>
      </c>
      <c r="F35" s="48">
        <v>150</v>
      </c>
      <c r="G35" s="48">
        <v>150</v>
      </c>
      <c r="H35" s="48">
        <v>0</v>
      </c>
      <c r="I35" s="48">
        <v>0</v>
      </c>
      <c r="J35" s="161"/>
      <c r="K35" s="159"/>
      <c r="L35" s="159"/>
      <c r="M35" s="159"/>
      <c r="N35" s="159"/>
      <c r="O35" s="161"/>
      <c r="P35" s="159"/>
      <c r="Q35" s="159"/>
      <c r="R35" s="159"/>
      <c r="S35" s="161"/>
      <c r="T35" s="161"/>
      <c r="U35" s="159">
        <f>SUM(J35:T35)</f>
        <v>0</v>
      </c>
    </row>
    <row r="36" spans="1:21">
      <c r="A36" s="19" t="s">
        <v>45</v>
      </c>
      <c r="B36" s="21"/>
      <c r="C36" s="21" t="s">
        <v>44</v>
      </c>
      <c r="D36" s="21" t="s">
        <v>11</v>
      </c>
      <c r="E36" s="22">
        <v>667</v>
      </c>
      <c r="F36" s="48">
        <v>50</v>
      </c>
      <c r="G36" s="48">
        <v>50</v>
      </c>
      <c r="H36" s="48">
        <v>50</v>
      </c>
      <c r="I36" s="48">
        <v>50</v>
      </c>
      <c r="J36" s="161"/>
      <c r="K36" s="159"/>
      <c r="L36" s="159"/>
      <c r="M36" s="159"/>
      <c r="N36" s="159"/>
      <c r="O36" s="161"/>
      <c r="P36" s="159"/>
      <c r="Q36" s="159"/>
      <c r="R36" s="159"/>
      <c r="S36" s="161"/>
      <c r="T36" s="161"/>
      <c r="U36" s="159">
        <f t="shared" ref="U36:U42" si="5">SUM(J36:T36)</f>
        <v>0</v>
      </c>
    </row>
    <row r="37" spans="1:21">
      <c r="A37" s="19" t="s">
        <v>46</v>
      </c>
      <c r="B37" s="21"/>
      <c r="C37" s="21" t="s">
        <v>47</v>
      </c>
      <c r="D37" s="21" t="s">
        <v>11</v>
      </c>
      <c r="E37" s="22">
        <v>29</v>
      </c>
      <c r="F37" s="48">
        <v>20</v>
      </c>
      <c r="G37" s="48">
        <v>20</v>
      </c>
      <c r="H37" s="48">
        <v>20</v>
      </c>
      <c r="I37" s="48">
        <v>20</v>
      </c>
      <c r="J37" s="161"/>
      <c r="K37" s="159"/>
      <c r="L37" s="159"/>
      <c r="M37" s="159"/>
      <c r="N37" s="159"/>
      <c r="O37" s="161"/>
      <c r="P37" s="159"/>
      <c r="Q37" s="159"/>
      <c r="R37" s="159"/>
      <c r="S37" s="161"/>
      <c r="T37" s="161"/>
      <c r="U37" s="159">
        <f t="shared" si="5"/>
        <v>0</v>
      </c>
    </row>
    <row r="38" spans="1:21">
      <c r="A38" s="49" t="s">
        <v>48</v>
      </c>
      <c r="B38" s="29"/>
      <c r="C38" s="29" t="s">
        <v>49</v>
      </c>
      <c r="D38" s="29" t="s">
        <v>11</v>
      </c>
      <c r="E38" s="30">
        <v>109</v>
      </c>
      <c r="F38" s="48">
        <v>109</v>
      </c>
      <c r="G38" s="48">
        <v>109</v>
      </c>
      <c r="H38" s="48">
        <v>0</v>
      </c>
      <c r="I38" s="48">
        <v>0</v>
      </c>
      <c r="J38" s="161"/>
      <c r="K38" s="159"/>
      <c r="L38" s="159"/>
      <c r="M38" s="159"/>
      <c r="N38" s="159"/>
      <c r="O38" s="161"/>
      <c r="P38" s="159"/>
      <c r="Q38" s="159"/>
      <c r="R38" s="159"/>
      <c r="S38" s="161"/>
      <c r="T38" s="161"/>
      <c r="U38" s="159">
        <f t="shared" si="5"/>
        <v>0</v>
      </c>
    </row>
    <row r="39" spans="1:21">
      <c r="A39" s="49" t="s">
        <v>50</v>
      </c>
      <c r="B39" s="29"/>
      <c r="C39" s="29" t="s">
        <v>49</v>
      </c>
      <c r="D39" s="29" t="s">
        <v>11</v>
      </c>
      <c r="E39" s="30">
        <v>66</v>
      </c>
      <c r="F39" s="48">
        <v>66</v>
      </c>
      <c r="G39" s="48">
        <v>66</v>
      </c>
      <c r="H39" s="48">
        <v>0</v>
      </c>
      <c r="I39" s="48">
        <v>0</v>
      </c>
      <c r="J39" s="161"/>
      <c r="K39" s="159"/>
      <c r="L39" s="159"/>
      <c r="M39" s="159"/>
      <c r="N39" s="159"/>
      <c r="O39" s="161"/>
      <c r="P39" s="159"/>
      <c r="Q39" s="159"/>
      <c r="R39" s="159"/>
      <c r="S39" s="161"/>
      <c r="T39" s="161"/>
      <c r="U39" s="159">
        <f t="shared" si="5"/>
        <v>0</v>
      </c>
    </row>
    <row r="40" spans="1:21">
      <c r="A40" s="49" t="s">
        <v>51</v>
      </c>
      <c r="B40" s="29"/>
      <c r="C40" s="29" t="s">
        <v>49</v>
      </c>
      <c r="D40" s="29" t="s">
        <v>11</v>
      </c>
      <c r="E40" s="30">
        <v>29</v>
      </c>
      <c r="F40" s="48">
        <v>29</v>
      </c>
      <c r="G40" s="48">
        <v>29</v>
      </c>
      <c r="H40" s="48">
        <v>29</v>
      </c>
      <c r="I40" s="48">
        <v>29</v>
      </c>
      <c r="J40" s="161"/>
      <c r="K40" s="159"/>
      <c r="L40" s="159"/>
      <c r="M40" s="159"/>
      <c r="N40" s="159"/>
      <c r="O40" s="161"/>
      <c r="P40" s="159"/>
      <c r="Q40" s="159"/>
      <c r="R40" s="159"/>
      <c r="S40" s="161"/>
      <c r="T40" s="161"/>
      <c r="U40" s="159">
        <f t="shared" si="5"/>
        <v>0</v>
      </c>
    </row>
    <row r="41" spans="1:21">
      <c r="A41" s="49" t="s">
        <v>52</v>
      </c>
      <c r="B41" s="29"/>
      <c r="C41" s="29" t="s">
        <v>49</v>
      </c>
      <c r="D41" s="29" t="s">
        <v>11</v>
      </c>
      <c r="E41" s="30">
        <v>341</v>
      </c>
      <c r="F41" s="48">
        <v>57</v>
      </c>
      <c r="G41" s="48">
        <v>57</v>
      </c>
      <c r="H41" s="48">
        <v>57</v>
      </c>
      <c r="I41" s="48">
        <v>57</v>
      </c>
      <c r="J41" s="161"/>
      <c r="K41" s="159"/>
      <c r="L41" s="159"/>
      <c r="M41" s="159"/>
      <c r="N41" s="159"/>
      <c r="O41" s="161"/>
      <c r="P41" s="159"/>
      <c r="Q41" s="159"/>
      <c r="R41" s="159"/>
      <c r="S41" s="161"/>
      <c r="T41" s="161"/>
      <c r="U41" s="159">
        <f t="shared" si="5"/>
        <v>0</v>
      </c>
    </row>
    <row r="42" spans="1:21">
      <c r="A42" s="19" t="s">
        <v>53</v>
      </c>
      <c r="B42" s="21"/>
      <c r="C42" s="21" t="s">
        <v>54</v>
      </c>
      <c r="D42" s="21" t="s">
        <v>11</v>
      </c>
      <c r="E42" s="22">
        <v>598</v>
      </c>
      <c r="F42" s="48">
        <v>0</v>
      </c>
      <c r="G42" s="48">
        <v>0</v>
      </c>
      <c r="H42" s="48">
        <v>0</v>
      </c>
      <c r="I42" s="48">
        <v>0</v>
      </c>
      <c r="J42" s="161"/>
      <c r="K42" s="159"/>
      <c r="L42" s="159"/>
      <c r="M42" s="159"/>
      <c r="N42" s="159"/>
      <c r="O42" s="161"/>
      <c r="P42" s="159"/>
      <c r="Q42" s="159"/>
      <c r="R42" s="159"/>
      <c r="S42" s="161"/>
      <c r="T42" s="161"/>
      <c r="U42" s="159">
        <f t="shared" si="5"/>
        <v>0</v>
      </c>
    </row>
    <row r="43" spans="1:21" ht="12" thickBot="1">
      <c r="A43" s="43" t="s">
        <v>7</v>
      </c>
      <c r="B43" s="43" t="s">
        <v>7</v>
      </c>
      <c r="C43" s="44" t="s">
        <v>7</v>
      </c>
      <c r="D43" s="44" t="s">
        <v>7</v>
      </c>
      <c r="E43" s="44" t="s">
        <v>7</v>
      </c>
      <c r="F43" s="1"/>
      <c r="G43" s="1"/>
    </row>
    <row r="44" spans="1:21" ht="12" thickBot="1">
      <c r="A44" s="14" t="s">
        <v>55</v>
      </c>
      <c r="B44" s="15"/>
      <c r="C44" s="50"/>
      <c r="D44" s="47"/>
      <c r="E44" s="17">
        <f t="shared" ref="E44:M44" si="6">SUM(E46:E73)</f>
        <v>128004.08900000001</v>
      </c>
      <c r="F44" s="17">
        <f t="shared" si="6"/>
        <v>7611</v>
      </c>
      <c r="G44" s="17">
        <f t="shared" si="6"/>
        <v>7611</v>
      </c>
      <c r="H44" s="17">
        <f t="shared" si="6"/>
        <v>2740</v>
      </c>
      <c r="I44" s="17">
        <f t="shared" si="6"/>
        <v>3640</v>
      </c>
      <c r="J44" s="189">
        <f t="shared" si="6"/>
        <v>233</v>
      </c>
      <c r="K44" s="17">
        <f t="shared" si="6"/>
        <v>78</v>
      </c>
      <c r="L44" s="17">
        <f t="shared" si="6"/>
        <v>107</v>
      </c>
      <c r="M44" s="17">
        <f t="shared" si="6"/>
        <v>41</v>
      </c>
      <c r="N44" s="17">
        <f t="shared" ref="N44:U44" si="7">SUM(N46:N73)</f>
        <v>236</v>
      </c>
      <c r="O44" s="189">
        <f t="shared" si="7"/>
        <v>0</v>
      </c>
      <c r="P44" s="17">
        <f t="shared" si="7"/>
        <v>7</v>
      </c>
      <c r="Q44" s="17">
        <f t="shared" si="7"/>
        <v>0</v>
      </c>
      <c r="R44" s="17">
        <f t="shared" si="7"/>
        <v>48</v>
      </c>
      <c r="S44" s="189">
        <f>SUM(S46:S73)</f>
        <v>1247</v>
      </c>
      <c r="T44" s="189">
        <f>SUM(T46:T73)</f>
        <v>498</v>
      </c>
      <c r="U44" s="17">
        <f t="shared" si="7"/>
        <v>2495</v>
      </c>
    </row>
    <row r="45" spans="1:21">
      <c r="A45" s="43" t="s">
        <v>7</v>
      </c>
      <c r="B45" s="43" t="s">
        <v>7</v>
      </c>
      <c r="C45" s="44" t="s">
        <v>7</v>
      </c>
      <c r="D45" s="44" t="s">
        <v>7</v>
      </c>
      <c r="E45" s="44" t="s">
        <v>7</v>
      </c>
      <c r="F45" s="1"/>
      <c r="G45" s="1"/>
    </row>
    <row r="46" spans="1:21">
      <c r="A46" s="19" t="s">
        <v>56</v>
      </c>
      <c r="B46" s="51"/>
      <c r="C46" s="21" t="s">
        <v>57</v>
      </c>
      <c r="D46" s="21" t="s">
        <v>17</v>
      </c>
      <c r="E46" s="22">
        <v>5268</v>
      </c>
      <c r="F46" s="26">
        <v>600</v>
      </c>
      <c r="G46" s="26">
        <v>600</v>
      </c>
      <c r="H46" s="26">
        <v>400</v>
      </c>
      <c r="I46" s="26">
        <v>400</v>
      </c>
      <c r="J46" s="161"/>
      <c r="K46" s="159"/>
      <c r="L46" s="159"/>
      <c r="M46" s="159"/>
      <c r="N46" s="159">
        <v>58</v>
      </c>
      <c r="O46" s="161"/>
      <c r="P46" s="159"/>
      <c r="Q46" s="159"/>
      <c r="R46" s="159">
        <v>7</v>
      </c>
      <c r="S46" s="161"/>
      <c r="T46" s="161"/>
      <c r="U46" s="159">
        <f>SUM(J46:T46)</f>
        <v>65</v>
      </c>
    </row>
    <row r="47" spans="1:21">
      <c r="A47" s="19" t="s">
        <v>58</v>
      </c>
      <c r="B47" s="31"/>
      <c r="C47" s="21" t="s">
        <v>24</v>
      </c>
      <c r="D47" s="21" t="s">
        <v>17</v>
      </c>
      <c r="E47" s="22">
        <v>4167</v>
      </c>
      <c r="F47" s="26">
        <v>643</v>
      </c>
      <c r="G47" s="26">
        <v>643</v>
      </c>
      <c r="H47" s="26">
        <v>399</v>
      </c>
      <c r="I47" s="26">
        <v>399</v>
      </c>
      <c r="J47" s="161">
        <v>62</v>
      </c>
      <c r="K47" s="159">
        <v>78</v>
      </c>
      <c r="L47" s="159">
        <v>107</v>
      </c>
      <c r="M47" s="159"/>
      <c r="N47" s="159">
        <v>150</v>
      </c>
      <c r="O47" s="161"/>
      <c r="P47" s="159"/>
      <c r="Q47" s="159"/>
      <c r="R47" s="159"/>
      <c r="S47" s="161"/>
      <c r="T47" s="161">
        <v>154</v>
      </c>
      <c r="U47" s="159">
        <f t="shared" ref="U47:U73" si="8">SUM(J47:T47)</f>
        <v>551</v>
      </c>
    </row>
    <row r="48" spans="1:21">
      <c r="A48" s="19" t="s">
        <v>56</v>
      </c>
      <c r="B48" s="31"/>
      <c r="C48" s="21" t="s">
        <v>59</v>
      </c>
      <c r="D48" s="21" t="s">
        <v>17</v>
      </c>
      <c r="E48" s="22">
        <v>4776</v>
      </c>
      <c r="F48" s="26">
        <v>500</v>
      </c>
      <c r="G48" s="26">
        <v>500</v>
      </c>
      <c r="H48" s="26">
        <v>300</v>
      </c>
      <c r="I48" s="26">
        <v>300</v>
      </c>
      <c r="J48" s="161"/>
      <c r="K48" s="159"/>
      <c r="L48" s="159"/>
      <c r="M48" s="159"/>
      <c r="N48" s="159"/>
      <c r="O48" s="161"/>
      <c r="P48" s="159"/>
      <c r="Q48" s="159"/>
      <c r="R48" s="159"/>
      <c r="S48" s="161"/>
      <c r="T48" s="161"/>
      <c r="U48" s="159">
        <f t="shared" si="8"/>
        <v>0</v>
      </c>
    </row>
    <row r="49" spans="1:21">
      <c r="A49" s="52" t="s">
        <v>204</v>
      </c>
      <c r="B49" s="53"/>
      <c r="C49" s="54" t="s">
        <v>29</v>
      </c>
      <c r="D49" s="54" t="s">
        <v>17</v>
      </c>
      <c r="E49" s="55">
        <v>2602</v>
      </c>
      <c r="F49" s="26">
        <v>0</v>
      </c>
      <c r="G49" s="26">
        <v>0</v>
      </c>
      <c r="H49" s="26">
        <v>0</v>
      </c>
      <c r="I49" s="26">
        <v>0</v>
      </c>
      <c r="J49" s="161"/>
      <c r="K49" s="159"/>
      <c r="L49" s="159"/>
      <c r="M49" s="159"/>
      <c r="N49" s="159"/>
      <c r="O49" s="161"/>
      <c r="P49" s="159"/>
      <c r="Q49" s="159"/>
      <c r="R49" s="159"/>
      <c r="S49" s="161"/>
      <c r="T49" s="161"/>
      <c r="U49" s="159">
        <f t="shared" si="8"/>
        <v>0</v>
      </c>
    </row>
    <row r="50" spans="1:21">
      <c r="A50" s="19" t="s">
        <v>60</v>
      </c>
      <c r="B50" s="21" t="s">
        <v>61</v>
      </c>
      <c r="C50" s="21" t="s">
        <v>57</v>
      </c>
      <c r="D50" s="21" t="s">
        <v>17</v>
      </c>
      <c r="E50" s="22">
        <v>17322</v>
      </c>
      <c r="F50" s="26">
        <v>400</v>
      </c>
      <c r="G50" s="26">
        <v>400</v>
      </c>
      <c r="H50" s="26">
        <v>200</v>
      </c>
      <c r="I50" s="26">
        <v>200</v>
      </c>
      <c r="J50" s="161"/>
      <c r="K50" s="159"/>
      <c r="L50" s="159"/>
      <c r="M50" s="159"/>
      <c r="N50" s="159"/>
      <c r="O50" s="161"/>
      <c r="P50" s="159"/>
      <c r="Q50" s="159"/>
      <c r="R50" s="159"/>
      <c r="S50" s="161"/>
      <c r="T50" s="161"/>
      <c r="U50" s="159">
        <f t="shared" si="8"/>
        <v>0</v>
      </c>
    </row>
    <row r="51" spans="1:21">
      <c r="A51" s="19" t="s">
        <v>60</v>
      </c>
      <c r="B51" s="21" t="s">
        <v>61</v>
      </c>
      <c r="C51" s="21" t="s">
        <v>59</v>
      </c>
      <c r="D51" s="21" t="s">
        <v>17</v>
      </c>
      <c r="E51" s="22">
        <v>3389</v>
      </c>
      <c r="F51" s="26">
        <v>500</v>
      </c>
      <c r="G51" s="26">
        <v>500</v>
      </c>
      <c r="H51" s="26">
        <v>200</v>
      </c>
      <c r="I51" s="26">
        <v>200</v>
      </c>
      <c r="J51" s="161"/>
      <c r="K51" s="159"/>
      <c r="L51" s="159"/>
      <c r="M51" s="159"/>
      <c r="N51" s="159"/>
      <c r="O51" s="161"/>
      <c r="P51" s="159"/>
      <c r="Q51" s="159"/>
      <c r="R51" s="159"/>
      <c r="S51" s="161"/>
      <c r="T51" s="161"/>
      <c r="U51" s="159">
        <f t="shared" si="8"/>
        <v>0</v>
      </c>
    </row>
    <row r="52" spans="1:21">
      <c r="A52" s="19" t="s">
        <v>62</v>
      </c>
      <c r="B52" s="21" t="s">
        <v>61</v>
      </c>
      <c r="C52" s="21" t="s">
        <v>57</v>
      </c>
      <c r="D52" s="21" t="s">
        <v>17</v>
      </c>
      <c r="E52" s="22">
        <v>5845</v>
      </c>
      <c r="F52" s="26">
        <v>0</v>
      </c>
      <c r="G52" s="26">
        <v>0</v>
      </c>
      <c r="H52" s="26"/>
      <c r="I52" s="26"/>
      <c r="J52" s="161"/>
      <c r="K52" s="159"/>
      <c r="L52" s="159"/>
      <c r="M52" s="159"/>
      <c r="N52" s="159"/>
      <c r="O52" s="161"/>
      <c r="P52" s="159"/>
      <c r="Q52" s="159"/>
      <c r="R52" s="159"/>
      <c r="S52" s="161"/>
      <c r="T52" s="161"/>
      <c r="U52" s="159">
        <f t="shared" si="8"/>
        <v>0</v>
      </c>
    </row>
    <row r="53" spans="1:21">
      <c r="A53" s="19" t="s">
        <v>63</v>
      </c>
      <c r="B53" s="21" t="s">
        <v>61</v>
      </c>
      <c r="C53" s="21" t="s">
        <v>57</v>
      </c>
      <c r="D53" s="21" t="s">
        <v>17</v>
      </c>
      <c r="E53" s="22">
        <v>11690</v>
      </c>
      <c r="F53" s="26">
        <v>600</v>
      </c>
      <c r="G53" s="26">
        <v>600</v>
      </c>
      <c r="H53" s="26">
        <v>300</v>
      </c>
      <c r="I53" s="26">
        <v>300</v>
      </c>
      <c r="J53" s="161">
        <v>152</v>
      </c>
      <c r="K53" s="159"/>
      <c r="L53" s="159"/>
      <c r="M53" s="159"/>
      <c r="N53" s="159">
        <v>7</v>
      </c>
      <c r="O53" s="161"/>
      <c r="P53" s="159"/>
      <c r="Q53" s="159"/>
      <c r="R53" s="159"/>
      <c r="S53" s="161">
        <v>240</v>
      </c>
      <c r="T53" s="161">
        <v>314</v>
      </c>
      <c r="U53" s="159">
        <f t="shared" si="8"/>
        <v>713</v>
      </c>
    </row>
    <row r="54" spans="1:21">
      <c r="A54" s="19" t="s">
        <v>64</v>
      </c>
      <c r="B54" s="21" t="s">
        <v>61</v>
      </c>
      <c r="C54" s="21" t="s">
        <v>65</v>
      </c>
      <c r="D54" s="21" t="s">
        <v>17</v>
      </c>
      <c r="E54" s="22">
        <v>7570</v>
      </c>
      <c r="F54" s="26">
        <v>1618</v>
      </c>
      <c r="G54" s="26">
        <v>1618</v>
      </c>
      <c r="H54" s="26">
        <v>0</v>
      </c>
      <c r="I54" s="26">
        <v>0</v>
      </c>
      <c r="J54" s="161"/>
      <c r="K54" s="159"/>
      <c r="L54" s="159"/>
      <c r="M54" s="159"/>
      <c r="N54" s="159"/>
      <c r="O54" s="161"/>
      <c r="P54" s="159"/>
      <c r="Q54" s="159"/>
      <c r="R54" s="159"/>
      <c r="S54" s="161"/>
      <c r="T54" s="161"/>
      <c r="U54" s="159">
        <f t="shared" si="8"/>
        <v>0</v>
      </c>
    </row>
    <row r="55" spans="1:21">
      <c r="A55" s="19" t="s">
        <v>66</v>
      </c>
      <c r="B55" s="21"/>
      <c r="C55" s="21" t="s">
        <v>41</v>
      </c>
      <c r="D55" s="21" t="s">
        <v>11</v>
      </c>
      <c r="E55" s="22">
        <v>4900</v>
      </c>
      <c r="F55" s="48">
        <v>200</v>
      </c>
      <c r="G55" s="48">
        <v>200</v>
      </c>
      <c r="H55" s="48">
        <v>100</v>
      </c>
      <c r="I55" s="48">
        <v>100</v>
      </c>
      <c r="J55" s="161"/>
      <c r="K55" s="159"/>
      <c r="L55" s="159"/>
      <c r="M55" s="159"/>
      <c r="N55" s="159"/>
      <c r="O55" s="161"/>
      <c r="P55" s="159"/>
      <c r="Q55" s="159"/>
      <c r="R55" s="159"/>
      <c r="S55" s="161"/>
      <c r="T55" s="161"/>
      <c r="U55" s="159">
        <f t="shared" si="8"/>
        <v>0</v>
      </c>
    </row>
    <row r="56" spans="1:21">
      <c r="A56" s="73" t="s">
        <v>242</v>
      </c>
      <c r="B56" s="74"/>
      <c r="C56" s="74" t="s">
        <v>41</v>
      </c>
      <c r="D56" s="74" t="s">
        <v>11</v>
      </c>
      <c r="E56" s="75">
        <v>1300</v>
      </c>
      <c r="F56" s="177"/>
      <c r="G56" s="177"/>
      <c r="H56" s="177">
        <v>0</v>
      </c>
      <c r="I56" s="177">
        <v>400</v>
      </c>
      <c r="J56" s="161"/>
      <c r="K56" s="159"/>
      <c r="L56" s="159"/>
      <c r="M56" s="159"/>
      <c r="N56" s="159"/>
      <c r="O56" s="161"/>
      <c r="P56" s="159"/>
      <c r="Q56" s="159"/>
      <c r="R56" s="159"/>
      <c r="S56" s="161"/>
      <c r="T56" s="161"/>
      <c r="U56" s="159">
        <f t="shared" si="8"/>
        <v>0</v>
      </c>
    </row>
    <row r="57" spans="1:21">
      <c r="A57" s="19" t="s">
        <v>67</v>
      </c>
      <c r="B57" s="20"/>
      <c r="C57" s="21" t="s">
        <v>68</v>
      </c>
      <c r="D57" s="21" t="s">
        <v>11</v>
      </c>
      <c r="E57" s="21">
        <v>1058</v>
      </c>
      <c r="F57" s="48">
        <v>50</v>
      </c>
      <c r="G57" s="48">
        <v>50</v>
      </c>
      <c r="H57" s="48">
        <v>50</v>
      </c>
      <c r="I57" s="48">
        <v>50</v>
      </c>
      <c r="J57" s="161"/>
      <c r="K57" s="159"/>
      <c r="L57" s="159"/>
      <c r="M57" s="159"/>
      <c r="N57" s="159"/>
      <c r="O57" s="161"/>
      <c r="P57" s="159"/>
      <c r="Q57" s="159"/>
      <c r="R57" s="159"/>
      <c r="S57" s="161"/>
      <c r="T57" s="161"/>
      <c r="U57" s="159">
        <f t="shared" si="8"/>
        <v>0</v>
      </c>
    </row>
    <row r="58" spans="1:21">
      <c r="A58" s="19" t="s">
        <v>69</v>
      </c>
      <c r="B58" s="20"/>
      <c r="C58" s="21" t="s">
        <v>68</v>
      </c>
      <c r="D58" s="21" t="s">
        <v>11</v>
      </c>
      <c r="E58" s="21">
        <f>20.2*200</f>
        <v>4040</v>
      </c>
      <c r="F58" s="48">
        <v>350</v>
      </c>
      <c r="G58" s="48">
        <v>350</v>
      </c>
      <c r="H58" s="48">
        <v>200</v>
      </c>
      <c r="I58" s="174">
        <v>200</v>
      </c>
      <c r="J58" s="161"/>
      <c r="K58" s="159"/>
      <c r="L58" s="159"/>
      <c r="M58" s="159"/>
      <c r="N58" s="159"/>
      <c r="O58" s="161"/>
      <c r="P58" s="159"/>
      <c r="Q58" s="159"/>
      <c r="R58" s="159"/>
      <c r="S58" s="161"/>
      <c r="T58" s="161"/>
      <c r="U58" s="159">
        <f t="shared" si="8"/>
        <v>0</v>
      </c>
    </row>
    <row r="59" spans="1:21">
      <c r="A59" s="19" t="s">
        <v>202</v>
      </c>
      <c r="B59" s="19"/>
      <c r="C59" s="21" t="s">
        <v>68</v>
      </c>
      <c r="D59" s="21" t="s">
        <v>11</v>
      </c>
      <c r="E59" s="21">
        <f>12*200</f>
        <v>2400</v>
      </c>
      <c r="F59" s="48">
        <v>200</v>
      </c>
      <c r="G59" s="48">
        <v>200</v>
      </c>
      <c r="H59" s="48">
        <v>100</v>
      </c>
      <c r="I59" s="174">
        <v>100</v>
      </c>
      <c r="J59" s="161"/>
      <c r="K59" s="159"/>
      <c r="L59" s="159"/>
      <c r="M59" s="159"/>
      <c r="N59" s="159"/>
      <c r="O59" s="161"/>
      <c r="P59" s="159"/>
      <c r="Q59" s="159"/>
      <c r="R59" s="159"/>
      <c r="S59" s="161">
        <v>737</v>
      </c>
      <c r="T59" s="161"/>
      <c r="U59" s="159">
        <f t="shared" si="8"/>
        <v>737</v>
      </c>
    </row>
    <row r="60" spans="1:21">
      <c r="A60" s="19" t="s">
        <v>70</v>
      </c>
      <c r="B60" s="20"/>
      <c r="C60" s="21" t="s">
        <v>71</v>
      </c>
      <c r="D60" s="21" t="s">
        <v>11</v>
      </c>
      <c r="E60" s="21">
        <v>1073</v>
      </c>
      <c r="F60" s="48">
        <v>50</v>
      </c>
      <c r="G60" s="48">
        <v>50</v>
      </c>
      <c r="H60" s="48">
        <v>0</v>
      </c>
      <c r="I60" s="48">
        <v>0</v>
      </c>
      <c r="J60" s="161"/>
      <c r="K60" s="159"/>
      <c r="L60" s="159"/>
      <c r="M60" s="159"/>
      <c r="N60" s="159"/>
      <c r="O60" s="161"/>
      <c r="P60" s="159"/>
      <c r="Q60" s="159"/>
      <c r="R60" s="159"/>
      <c r="S60" s="161"/>
      <c r="T60" s="161"/>
      <c r="U60" s="159">
        <f t="shared" si="8"/>
        <v>0</v>
      </c>
    </row>
    <row r="61" spans="1:21">
      <c r="A61" s="179" t="s">
        <v>243</v>
      </c>
      <c r="B61" s="126"/>
      <c r="C61" s="74" t="s">
        <v>68</v>
      </c>
      <c r="D61" s="74" t="s">
        <v>11</v>
      </c>
      <c r="E61" s="74">
        <f>4*198</f>
        <v>792</v>
      </c>
      <c r="F61" s="177"/>
      <c r="G61" s="177"/>
      <c r="H61" s="177">
        <v>0</v>
      </c>
      <c r="I61" s="177">
        <v>150</v>
      </c>
      <c r="J61" s="161"/>
      <c r="K61" s="159"/>
      <c r="L61" s="159"/>
      <c r="M61" s="159"/>
      <c r="N61" s="159"/>
      <c r="O61" s="161"/>
      <c r="P61" s="159"/>
      <c r="Q61" s="159"/>
      <c r="R61" s="159"/>
      <c r="S61" s="192">
        <v>246</v>
      </c>
      <c r="T61" s="192"/>
      <c r="U61" s="159">
        <f t="shared" si="8"/>
        <v>246</v>
      </c>
    </row>
    <row r="62" spans="1:21">
      <c r="A62" s="179" t="s">
        <v>243</v>
      </c>
      <c r="B62" s="126"/>
      <c r="C62" s="74" t="s">
        <v>68</v>
      </c>
      <c r="D62" s="74" t="s">
        <v>11</v>
      </c>
      <c r="E62" s="75">
        <f>5.2*198</f>
        <v>1029.6000000000001</v>
      </c>
      <c r="F62" s="177"/>
      <c r="G62" s="177"/>
      <c r="H62" s="177">
        <v>0</v>
      </c>
      <c r="I62" s="177">
        <v>100</v>
      </c>
      <c r="J62" s="161"/>
      <c r="K62" s="159"/>
      <c r="L62" s="159"/>
      <c r="M62" s="159"/>
      <c r="N62" s="159"/>
      <c r="O62" s="161"/>
      <c r="P62" s="159"/>
      <c r="Q62" s="159"/>
      <c r="R62" s="159"/>
      <c r="S62" s="161"/>
      <c r="T62" s="161"/>
      <c r="U62" s="159">
        <f t="shared" si="8"/>
        <v>0</v>
      </c>
    </row>
    <row r="63" spans="1:21">
      <c r="A63" s="179" t="s">
        <v>244</v>
      </c>
      <c r="B63" s="126"/>
      <c r="C63" s="74" t="s">
        <v>68</v>
      </c>
      <c r="D63" s="74" t="s">
        <v>11</v>
      </c>
      <c r="E63" s="75">
        <f>10*200</f>
        <v>2000</v>
      </c>
      <c r="F63" s="177"/>
      <c r="G63" s="177"/>
      <c r="H63" s="177">
        <v>0</v>
      </c>
      <c r="I63" s="177">
        <v>150</v>
      </c>
      <c r="J63" s="161"/>
      <c r="K63" s="159"/>
      <c r="L63" s="159"/>
      <c r="M63" s="159"/>
      <c r="N63" s="159"/>
      <c r="O63" s="161"/>
      <c r="P63" s="159"/>
      <c r="Q63" s="159"/>
      <c r="R63" s="159"/>
      <c r="S63" s="161"/>
      <c r="T63" s="161"/>
      <c r="U63" s="159">
        <f t="shared" si="8"/>
        <v>0</v>
      </c>
    </row>
    <row r="64" spans="1:21">
      <c r="A64" s="179" t="s">
        <v>244</v>
      </c>
      <c r="B64" s="126"/>
      <c r="C64" s="74" t="s">
        <v>68</v>
      </c>
      <c r="D64" s="74" t="s">
        <v>11</v>
      </c>
      <c r="E64" s="75">
        <f>4.8*200</f>
        <v>960</v>
      </c>
      <c r="F64" s="177"/>
      <c r="G64" s="177"/>
      <c r="H64" s="177">
        <v>0</v>
      </c>
      <c r="I64" s="177">
        <v>100</v>
      </c>
      <c r="J64" s="161"/>
      <c r="K64" s="159"/>
      <c r="L64" s="159"/>
      <c r="M64" s="159"/>
      <c r="N64" s="159"/>
      <c r="O64" s="161"/>
      <c r="P64" s="159"/>
      <c r="Q64" s="159"/>
      <c r="R64" s="159"/>
      <c r="S64" s="161"/>
      <c r="T64" s="161"/>
      <c r="U64" s="159">
        <f t="shared" si="8"/>
        <v>0</v>
      </c>
    </row>
    <row r="65" spans="1:21">
      <c r="A65" s="19" t="s">
        <v>72</v>
      </c>
      <c r="B65" s="20"/>
      <c r="C65" s="21" t="s">
        <v>68</v>
      </c>
      <c r="D65" s="21" t="s">
        <v>11</v>
      </c>
      <c r="E65" s="21">
        <v>550</v>
      </c>
      <c r="F65" s="26"/>
      <c r="G65" s="26"/>
      <c r="H65" s="26">
        <v>0</v>
      </c>
      <c r="I65" s="26">
        <v>0</v>
      </c>
      <c r="J65" s="161"/>
      <c r="K65" s="159"/>
      <c r="L65" s="159"/>
      <c r="M65" s="159"/>
      <c r="N65" s="159"/>
      <c r="O65" s="161"/>
      <c r="P65" s="159"/>
      <c r="Q65" s="159"/>
      <c r="R65" s="159"/>
      <c r="S65" s="161"/>
      <c r="T65" s="161"/>
      <c r="U65" s="159">
        <f t="shared" si="8"/>
        <v>0</v>
      </c>
    </row>
    <row r="66" spans="1:21">
      <c r="A66" s="19" t="s">
        <v>73</v>
      </c>
      <c r="B66" s="20"/>
      <c r="C66" s="21" t="s">
        <v>29</v>
      </c>
      <c r="D66" s="21" t="s">
        <v>11</v>
      </c>
      <c r="E66" s="21">
        <v>956</v>
      </c>
      <c r="F66" s="26">
        <v>0</v>
      </c>
      <c r="G66" s="26">
        <v>0</v>
      </c>
      <c r="H66" s="26">
        <v>0</v>
      </c>
      <c r="I66" s="26">
        <v>0</v>
      </c>
      <c r="J66" s="161"/>
      <c r="K66" s="159"/>
      <c r="L66" s="159"/>
      <c r="M66" s="159"/>
      <c r="N66" s="159"/>
      <c r="O66" s="161"/>
      <c r="P66" s="159"/>
      <c r="Q66" s="159"/>
      <c r="R66" s="159"/>
      <c r="S66" s="161"/>
      <c r="T66" s="161"/>
      <c r="U66" s="159">
        <f t="shared" si="8"/>
        <v>0</v>
      </c>
    </row>
    <row r="67" spans="1:21">
      <c r="A67" s="19" t="s">
        <v>74</v>
      </c>
      <c r="B67" s="20"/>
      <c r="C67" s="21" t="s">
        <v>29</v>
      </c>
      <c r="D67" s="21" t="s">
        <v>11</v>
      </c>
      <c r="E67" s="22">
        <v>1599.489</v>
      </c>
      <c r="F67" s="26">
        <v>250</v>
      </c>
      <c r="G67" s="26">
        <v>250</v>
      </c>
      <c r="H67" s="26">
        <v>0</v>
      </c>
      <c r="I67" s="26">
        <v>0</v>
      </c>
      <c r="J67" s="161"/>
      <c r="K67" s="159"/>
      <c r="L67" s="159"/>
      <c r="M67" s="159"/>
      <c r="N67" s="159"/>
      <c r="O67" s="161"/>
      <c r="P67" s="159"/>
      <c r="Q67" s="159"/>
      <c r="R67" s="159"/>
      <c r="S67" s="161"/>
      <c r="T67" s="161"/>
      <c r="U67" s="159">
        <f t="shared" si="8"/>
        <v>0</v>
      </c>
    </row>
    <row r="68" spans="1:21">
      <c r="A68" s="19" t="s">
        <v>75</v>
      </c>
      <c r="B68" s="20"/>
      <c r="C68" s="21" t="s">
        <v>29</v>
      </c>
      <c r="D68" s="21" t="s">
        <v>11</v>
      </c>
      <c r="E68" s="21">
        <v>319</v>
      </c>
      <c r="F68" s="26">
        <v>50</v>
      </c>
      <c r="G68" s="26">
        <v>50</v>
      </c>
      <c r="H68" s="26">
        <v>0</v>
      </c>
      <c r="I68" s="26">
        <v>0</v>
      </c>
      <c r="J68" s="161"/>
      <c r="K68" s="159"/>
      <c r="L68" s="159"/>
      <c r="M68" s="159"/>
      <c r="N68" s="159"/>
      <c r="O68" s="161"/>
      <c r="P68" s="159"/>
      <c r="Q68" s="159"/>
      <c r="R68" s="159"/>
      <c r="S68" s="161"/>
      <c r="T68" s="161"/>
      <c r="U68" s="159">
        <f t="shared" si="8"/>
        <v>0</v>
      </c>
    </row>
    <row r="69" spans="1:21">
      <c r="A69" s="19" t="s">
        <v>76</v>
      </c>
      <c r="B69" s="20"/>
      <c r="C69" s="21" t="s">
        <v>29</v>
      </c>
      <c r="D69" s="21" t="s">
        <v>11</v>
      </c>
      <c r="E69" s="21">
        <v>963</v>
      </c>
      <c r="F69" s="26">
        <v>50</v>
      </c>
      <c r="G69" s="26">
        <v>50</v>
      </c>
      <c r="H69" s="26">
        <v>0</v>
      </c>
      <c r="I69" s="26">
        <v>0</v>
      </c>
      <c r="J69" s="161"/>
      <c r="K69" s="159"/>
      <c r="L69" s="159"/>
      <c r="M69" s="159"/>
      <c r="N69" s="159"/>
      <c r="O69" s="161"/>
      <c r="P69" s="159"/>
      <c r="Q69" s="159"/>
      <c r="R69" s="159"/>
      <c r="S69" s="161"/>
      <c r="T69" s="161"/>
      <c r="U69" s="159">
        <f t="shared" si="8"/>
        <v>0</v>
      </c>
    </row>
    <row r="70" spans="1:21">
      <c r="A70" s="19" t="s">
        <v>77</v>
      </c>
      <c r="B70" s="20"/>
      <c r="C70" s="21" t="s">
        <v>29</v>
      </c>
      <c r="D70" s="21" t="s">
        <v>11</v>
      </c>
      <c r="E70" s="22">
        <v>13000</v>
      </c>
      <c r="F70" s="26">
        <v>100</v>
      </c>
      <c r="G70" s="26">
        <v>100</v>
      </c>
      <c r="H70" s="26">
        <v>100</v>
      </c>
      <c r="I70" s="26">
        <v>100</v>
      </c>
      <c r="J70" s="161">
        <v>19</v>
      </c>
      <c r="K70" s="159"/>
      <c r="L70" s="159"/>
      <c r="M70" s="159"/>
      <c r="N70" s="159">
        <v>21</v>
      </c>
      <c r="O70" s="161"/>
      <c r="P70" s="159">
        <v>7</v>
      </c>
      <c r="Q70" s="159"/>
      <c r="R70" s="159">
        <v>13</v>
      </c>
      <c r="S70" s="161">
        <v>24</v>
      </c>
      <c r="T70" s="161">
        <v>30</v>
      </c>
      <c r="U70" s="159">
        <f t="shared" si="8"/>
        <v>114</v>
      </c>
    </row>
    <row r="71" spans="1:21">
      <c r="A71" s="27" t="s">
        <v>78</v>
      </c>
      <c r="B71" s="28"/>
      <c r="C71" s="29" t="s">
        <v>24</v>
      </c>
      <c r="D71" s="29" t="s">
        <v>17</v>
      </c>
      <c r="E71" s="30">
        <v>9774</v>
      </c>
      <c r="F71" s="38">
        <v>450</v>
      </c>
      <c r="G71" s="38">
        <v>450</v>
      </c>
      <c r="H71" s="38">
        <v>391</v>
      </c>
      <c r="I71" s="38">
        <v>391</v>
      </c>
      <c r="J71" s="161"/>
      <c r="K71" s="159"/>
      <c r="L71" s="159"/>
      <c r="M71" s="159">
        <v>41</v>
      </c>
      <c r="N71" s="159"/>
      <c r="O71" s="161"/>
      <c r="P71" s="159"/>
      <c r="Q71" s="159"/>
      <c r="R71" s="159">
        <v>28</v>
      </c>
      <c r="S71" s="161"/>
      <c r="T71" s="161"/>
      <c r="U71" s="159">
        <f t="shared" si="8"/>
        <v>69</v>
      </c>
    </row>
    <row r="72" spans="1:21">
      <c r="A72" s="19" t="s">
        <v>79</v>
      </c>
      <c r="B72" s="21" t="s">
        <v>61</v>
      </c>
      <c r="C72" s="21" t="s">
        <v>26</v>
      </c>
      <c r="D72" s="21" t="s">
        <v>17</v>
      </c>
      <c r="E72" s="22">
        <v>13329</v>
      </c>
      <c r="F72" s="26">
        <v>500</v>
      </c>
      <c r="G72" s="26">
        <v>500</v>
      </c>
      <c r="H72" s="26">
        <v>0</v>
      </c>
      <c r="I72" s="26">
        <v>0</v>
      </c>
      <c r="J72" s="161"/>
      <c r="K72" s="159"/>
      <c r="L72" s="159"/>
      <c r="M72" s="159"/>
      <c r="N72" s="159"/>
      <c r="O72" s="161"/>
      <c r="P72" s="159"/>
      <c r="Q72" s="159"/>
      <c r="R72" s="159"/>
      <c r="S72" s="161"/>
      <c r="T72" s="161"/>
      <c r="U72" s="159">
        <f t="shared" si="8"/>
        <v>0</v>
      </c>
    </row>
    <row r="73" spans="1:21">
      <c r="A73" s="19" t="s">
        <v>79</v>
      </c>
      <c r="B73" s="21" t="s">
        <v>61</v>
      </c>
      <c r="C73" s="21" t="s">
        <v>26</v>
      </c>
      <c r="D73" s="21" t="s">
        <v>17</v>
      </c>
      <c r="E73" s="22">
        <v>5332</v>
      </c>
      <c r="F73" s="26">
        <v>500</v>
      </c>
      <c r="G73" s="26">
        <v>500</v>
      </c>
      <c r="H73" s="26">
        <v>0</v>
      </c>
      <c r="I73" s="26">
        <v>0</v>
      </c>
      <c r="J73" s="161"/>
      <c r="K73" s="159"/>
      <c r="L73" s="159"/>
      <c r="M73" s="159"/>
      <c r="N73" s="159"/>
      <c r="O73" s="161"/>
      <c r="P73" s="159"/>
      <c r="Q73" s="159"/>
      <c r="R73" s="159"/>
      <c r="S73" s="161"/>
      <c r="T73" s="161"/>
      <c r="U73" s="159">
        <f t="shared" si="8"/>
        <v>0</v>
      </c>
    </row>
    <row r="74" spans="1:21" ht="12" thickBot="1">
      <c r="A74" s="56" t="s">
        <v>7</v>
      </c>
      <c r="B74" s="43" t="s">
        <v>7</v>
      </c>
      <c r="C74" s="44" t="s">
        <v>7</v>
      </c>
      <c r="D74" s="44" t="s">
        <v>7</v>
      </c>
      <c r="E74" s="57" t="s">
        <v>7</v>
      </c>
      <c r="F74" s="1"/>
      <c r="G74" s="1"/>
    </row>
    <row r="75" spans="1:21" ht="12" thickBot="1">
      <c r="A75" s="58" t="s">
        <v>80</v>
      </c>
      <c r="B75" s="59"/>
      <c r="C75" s="16"/>
      <c r="D75" s="15"/>
      <c r="E75" s="17">
        <f t="shared" ref="E75:M75" si="9">SUM(E77:E98)</f>
        <v>278654.26702895504</v>
      </c>
      <c r="F75" s="17">
        <f t="shared" si="9"/>
        <v>6169</v>
      </c>
      <c r="G75" s="17">
        <f t="shared" si="9"/>
        <v>6247</v>
      </c>
      <c r="H75" s="17">
        <f t="shared" si="9"/>
        <v>5804</v>
      </c>
      <c r="I75" s="17">
        <f t="shared" si="9"/>
        <v>5804</v>
      </c>
      <c r="J75" s="189">
        <f t="shared" si="9"/>
        <v>821</v>
      </c>
      <c r="K75" s="17">
        <f t="shared" si="9"/>
        <v>219</v>
      </c>
      <c r="L75" s="17">
        <f t="shared" si="9"/>
        <v>1</v>
      </c>
      <c r="M75" s="17">
        <f t="shared" si="9"/>
        <v>245</v>
      </c>
      <c r="N75" s="17">
        <f t="shared" ref="N75:U75" si="10">SUM(N77:N98)</f>
        <v>457</v>
      </c>
      <c r="O75" s="189">
        <f t="shared" si="10"/>
        <v>1294</v>
      </c>
      <c r="P75" s="17">
        <f t="shared" si="10"/>
        <v>303</v>
      </c>
      <c r="Q75" s="17">
        <f t="shared" si="10"/>
        <v>242</v>
      </c>
      <c r="R75" s="17">
        <f t="shared" si="10"/>
        <v>230</v>
      </c>
      <c r="S75" s="189">
        <f>SUM(S77:S98)</f>
        <v>77</v>
      </c>
      <c r="T75" s="189">
        <f>SUM(T77:T98)</f>
        <v>394</v>
      </c>
      <c r="U75" s="17">
        <f t="shared" si="10"/>
        <v>4283</v>
      </c>
    </row>
    <row r="76" spans="1:21">
      <c r="A76" s="56" t="s">
        <v>7</v>
      </c>
      <c r="B76" s="43" t="s">
        <v>7</v>
      </c>
      <c r="C76" s="44" t="s">
        <v>7</v>
      </c>
      <c r="D76" s="44" t="s">
        <v>7</v>
      </c>
      <c r="E76" s="44" t="s">
        <v>7</v>
      </c>
      <c r="F76" s="1"/>
      <c r="G76" s="1"/>
    </row>
    <row r="77" spans="1:21">
      <c r="A77" s="19" t="s">
        <v>81</v>
      </c>
      <c r="B77" s="21"/>
      <c r="C77" s="21" t="s">
        <v>82</v>
      </c>
      <c r="D77" s="21" t="s">
        <v>17</v>
      </c>
      <c r="E77" s="22">
        <v>2689</v>
      </c>
      <c r="F77" s="26"/>
      <c r="G77" s="26"/>
      <c r="H77" s="26"/>
      <c r="I77" s="26"/>
      <c r="J77" s="161"/>
      <c r="K77" s="159"/>
      <c r="L77" s="159"/>
      <c r="M77" s="159"/>
      <c r="N77" s="159"/>
      <c r="O77" s="161"/>
      <c r="P77" s="159"/>
      <c r="Q77" s="159"/>
      <c r="R77" s="159"/>
      <c r="S77" s="161"/>
      <c r="T77" s="161"/>
      <c r="U77" s="159">
        <f>SUM(J77:T77)</f>
        <v>0</v>
      </c>
    </row>
    <row r="78" spans="1:21">
      <c r="A78" s="19" t="s">
        <v>83</v>
      </c>
      <c r="B78" s="21"/>
      <c r="C78" s="21" t="s">
        <v>24</v>
      </c>
      <c r="D78" s="21" t="s">
        <v>17</v>
      </c>
      <c r="E78" s="22">
        <v>921</v>
      </c>
      <c r="F78" s="26">
        <v>0</v>
      </c>
      <c r="G78" s="26">
        <v>0</v>
      </c>
      <c r="H78" s="26"/>
      <c r="I78" s="26"/>
      <c r="J78" s="161"/>
      <c r="K78" s="159"/>
      <c r="L78" s="159"/>
      <c r="M78" s="159"/>
      <c r="N78" s="159"/>
      <c r="O78" s="161"/>
      <c r="P78" s="159"/>
      <c r="Q78" s="159"/>
      <c r="R78" s="159"/>
      <c r="S78" s="161"/>
      <c r="T78" s="161"/>
      <c r="U78" s="159">
        <f t="shared" ref="U78:U98" si="11">SUM(J78:T78)</f>
        <v>0</v>
      </c>
    </row>
    <row r="79" spans="1:21">
      <c r="A79" s="60" t="s">
        <v>84</v>
      </c>
      <c r="B79" s="61"/>
      <c r="C79" s="21" t="s">
        <v>59</v>
      </c>
      <c r="D79" s="21" t="s">
        <v>17</v>
      </c>
      <c r="E79" s="22">
        <v>13444</v>
      </c>
      <c r="F79" s="26"/>
      <c r="G79" s="26"/>
      <c r="H79" s="26"/>
      <c r="I79" s="26"/>
      <c r="J79" s="161"/>
      <c r="K79" s="159"/>
      <c r="L79" s="159"/>
      <c r="M79" s="159"/>
      <c r="N79" s="159"/>
      <c r="O79" s="161"/>
      <c r="P79" s="159"/>
      <c r="Q79" s="159"/>
      <c r="R79" s="159"/>
      <c r="S79" s="161"/>
      <c r="T79" s="161"/>
      <c r="U79" s="159">
        <f t="shared" si="11"/>
        <v>0</v>
      </c>
    </row>
    <row r="80" spans="1:21">
      <c r="A80" s="62" t="s">
        <v>85</v>
      </c>
      <c r="B80" s="63" t="s">
        <v>61</v>
      </c>
      <c r="C80" s="64" t="s">
        <v>86</v>
      </c>
      <c r="D80" s="64" t="s">
        <v>17</v>
      </c>
      <c r="E80" s="63">
        <v>4798.4670000000006</v>
      </c>
      <c r="F80" s="65">
        <v>700</v>
      </c>
      <c r="G80" s="65">
        <v>700</v>
      </c>
      <c r="H80" s="65">
        <v>1500</v>
      </c>
      <c r="I80" s="65">
        <v>1500</v>
      </c>
      <c r="J80" s="161">
        <v>572</v>
      </c>
      <c r="K80" s="159"/>
      <c r="L80" s="159"/>
      <c r="M80" s="159"/>
      <c r="N80" s="159">
        <v>6</v>
      </c>
      <c r="O80" s="161"/>
      <c r="P80" s="159">
        <v>4</v>
      </c>
      <c r="Q80" s="159">
        <v>57</v>
      </c>
      <c r="R80" s="159"/>
      <c r="S80" s="161">
        <v>7</v>
      </c>
      <c r="T80" s="161">
        <v>71</v>
      </c>
      <c r="U80" s="159">
        <f t="shared" si="11"/>
        <v>717</v>
      </c>
    </row>
    <row r="81" spans="1:21">
      <c r="A81" s="66" t="s">
        <v>87</v>
      </c>
      <c r="B81" s="67"/>
      <c r="C81" s="68" t="s">
        <v>29</v>
      </c>
      <c r="D81" s="68" t="s">
        <v>11</v>
      </c>
      <c r="E81" s="67">
        <v>617</v>
      </c>
      <c r="F81" s="26">
        <v>150</v>
      </c>
      <c r="G81" s="26">
        <v>150</v>
      </c>
      <c r="H81" s="26">
        <v>177</v>
      </c>
      <c r="I81" s="26">
        <v>177</v>
      </c>
      <c r="J81" s="161"/>
      <c r="K81" s="159"/>
      <c r="L81" s="159"/>
      <c r="M81" s="159"/>
      <c r="N81" s="159"/>
      <c r="O81" s="161"/>
      <c r="P81" s="159"/>
      <c r="Q81" s="159"/>
      <c r="R81" s="159"/>
      <c r="S81" s="161"/>
      <c r="T81" s="161"/>
      <c r="U81" s="159">
        <f t="shared" si="11"/>
        <v>0</v>
      </c>
    </row>
    <row r="82" spans="1:21">
      <c r="A82" s="69" t="s">
        <v>88</v>
      </c>
      <c r="B82" s="36"/>
      <c r="C82" s="35" t="s">
        <v>29</v>
      </c>
      <c r="D82" s="35" t="s">
        <v>11</v>
      </c>
      <c r="E82" s="36">
        <v>337</v>
      </c>
      <c r="F82" s="37"/>
      <c r="G82" s="37">
        <v>78</v>
      </c>
      <c r="H82" s="37">
        <v>100</v>
      </c>
      <c r="I82" s="37">
        <v>100</v>
      </c>
      <c r="J82" s="161">
        <v>26</v>
      </c>
      <c r="K82" s="159"/>
      <c r="L82" s="159"/>
      <c r="M82" s="159"/>
      <c r="N82" s="159">
        <v>55</v>
      </c>
      <c r="O82" s="161"/>
      <c r="P82" s="159">
        <v>1</v>
      </c>
      <c r="Q82" s="159">
        <v>1</v>
      </c>
      <c r="R82" s="159">
        <v>18</v>
      </c>
      <c r="S82" s="161">
        <v>30</v>
      </c>
      <c r="T82" s="161"/>
      <c r="U82" s="159">
        <f t="shared" si="11"/>
        <v>131</v>
      </c>
    </row>
    <row r="83" spans="1:21">
      <c r="A83" s="70" t="s">
        <v>89</v>
      </c>
      <c r="B83" s="55"/>
      <c r="C83" s="54" t="s">
        <v>24</v>
      </c>
      <c r="D83" s="54" t="s">
        <v>17</v>
      </c>
      <c r="E83" s="55">
        <v>178</v>
      </c>
      <c r="F83" s="26">
        <v>58</v>
      </c>
      <c r="G83" s="26">
        <v>58</v>
      </c>
      <c r="H83" s="26">
        <v>0</v>
      </c>
      <c r="I83" s="26">
        <v>0</v>
      </c>
      <c r="J83" s="161"/>
      <c r="K83" s="159"/>
      <c r="L83" s="159"/>
      <c r="M83" s="159"/>
      <c r="N83" s="159"/>
      <c r="O83" s="161"/>
      <c r="P83" s="159"/>
      <c r="Q83" s="159"/>
      <c r="R83" s="159"/>
      <c r="S83" s="161"/>
      <c r="T83" s="161"/>
      <c r="U83" s="159">
        <f t="shared" si="11"/>
        <v>0</v>
      </c>
    </row>
    <row r="84" spans="1:21">
      <c r="A84" s="71" t="s">
        <v>89</v>
      </c>
      <c r="B84" s="30"/>
      <c r="C84" s="29" t="s">
        <v>24</v>
      </c>
      <c r="D84" s="29" t="s">
        <v>17</v>
      </c>
      <c r="E84" s="30">
        <v>12228</v>
      </c>
      <c r="F84" s="38">
        <v>335</v>
      </c>
      <c r="G84" s="38">
        <v>335</v>
      </c>
      <c r="H84" s="38">
        <v>927</v>
      </c>
      <c r="I84" s="38">
        <v>727</v>
      </c>
      <c r="J84" s="161">
        <v>8</v>
      </c>
      <c r="K84" s="159">
        <v>6</v>
      </c>
      <c r="L84" s="159">
        <v>1</v>
      </c>
      <c r="M84" s="159">
        <v>69</v>
      </c>
      <c r="N84" s="159">
        <v>10</v>
      </c>
      <c r="O84" s="161">
        <v>1090</v>
      </c>
      <c r="P84" s="159">
        <v>7</v>
      </c>
      <c r="Q84" s="159">
        <v>10</v>
      </c>
      <c r="R84" s="159"/>
      <c r="S84" s="161">
        <v>20</v>
      </c>
      <c r="T84" s="161">
        <v>14</v>
      </c>
      <c r="U84" s="159">
        <f t="shared" si="11"/>
        <v>1235</v>
      </c>
    </row>
    <row r="85" spans="1:21">
      <c r="A85" s="66" t="s">
        <v>238</v>
      </c>
      <c r="B85" s="67"/>
      <c r="C85" s="68" t="s">
        <v>29</v>
      </c>
      <c r="D85" s="175" t="s">
        <v>11</v>
      </c>
      <c r="E85" s="176">
        <f>21.5*1.48597*177.721</f>
        <v>5677.893598955</v>
      </c>
      <c r="F85" s="180"/>
      <c r="G85" s="180"/>
      <c r="H85" s="180">
        <v>0</v>
      </c>
      <c r="I85" s="180">
        <v>200</v>
      </c>
      <c r="J85" s="161"/>
      <c r="K85" s="159"/>
      <c r="L85" s="159"/>
      <c r="M85" s="159"/>
      <c r="N85" s="159"/>
      <c r="O85" s="161"/>
      <c r="P85" s="159"/>
      <c r="Q85" s="159"/>
      <c r="R85" s="159">
        <v>8</v>
      </c>
      <c r="S85" s="161"/>
      <c r="T85" s="161"/>
      <c r="U85" s="159">
        <f t="shared" si="11"/>
        <v>8</v>
      </c>
    </row>
    <row r="86" spans="1:21">
      <c r="A86" s="19" t="s">
        <v>90</v>
      </c>
      <c r="B86" s="20"/>
      <c r="C86" s="21" t="s">
        <v>24</v>
      </c>
      <c r="D86" s="21" t="s">
        <v>17</v>
      </c>
      <c r="E86" s="21">
        <v>7997</v>
      </c>
      <c r="F86" s="72">
        <v>450</v>
      </c>
      <c r="G86" s="132">
        <v>450</v>
      </c>
      <c r="H86" s="72">
        <v>500</v>
      </c>
      <c r="I86" s="72">
        <v>500</v>
      </c>
      <c r="J86" s="161"/>
      <c r="K86" s="159"/>
      <c r="L86" s="159"/>
      <c r="M86" s="159"/>
      <c r="N86" s="159"/>
      <c r="O86" s="161"/>
      <c r="P86" s="159"/>
      <c r="Q86" s="159"/>
      <c r="R86" s="159"/>
      <c r="S86" s="161"/>
      <c r="T86" s="161"/>
      <c r="U86" s="159">
        <f t="shared" si="11"/>
        <v>0</v>
      </c>
    </row>
    <row r="87" spans="1:21">
      <c r="A87" s="19" t="s">
        <v>91</v>
      </c>
      <c r="B87" s="21" t="s">
        <v>61</v>
      </c>
      <c r="C87" s="21" t="s">
        <v>86</v>
      </c>
      <c r="D87" s="21" t="s">
        <v>17</v>
      </c>
      <c r="E87" s="22">
        <v>21327</v>
      </c>
      <c r="F87" s="72">
        <v>1500</v>
      </c>
      <c r="G87" s="72">
        <v>1500</v>
      </c>
      <c r="H87" s="72">
        <v>2500</v>
      </c>
      <c r="I87" s="72">
        <v>2500</v>
      </c>
      <c r="J87" s="161">
        <v>215</v>
      </c>
      <c r="K87" s="159">
        <v>213</v>
      </c>
      <c r="L87" s="159"/>
      <c r="M87" s="159">
        <v>176</v>
      </c>
      <c r="N87" s="159">
        <v>386</v>
      </c>
      <c r="O87" s="161">
        <v>204</v>
      </c>
      <c r="P87" s="159">
        <v>291</v>
      </c>
      <c r="Q87" s="159">
        <v>174</v>
      </c>
      <c r="R87" s="159">
        <v>204</v>
      </c>
      <c r="S87" s="161">
        <v>20</v>
      </c>
      <c r="T87" s="161">
        <v>309</v>
      </c>
      <c r="U87" s="159">
        <f t="shared" si="11"/>
        <v>2192</v>
      </c>
    </row>
    <row r="88" spans="1:21">
      <c r="A88" s="19" t="s">
        <v>92</v>
      </c>
      <c r="B88" s="21" t="s">
        <v>61</v>
      </c>
      <c r="C88" s="21" t="s">
        <v>86</v>
      </c>
      <c r="D88" s="21" t="s">
        <v>17</v>
      </c>
      <c r="E88" s="22">
        <v>4443</v>
      </c>
      <c r="F88" s="72"/>
      <c r="G88" s="72">
        <v>0</v>
      </c>
      <c r="H88" s="72">
        <v>0</v>
      </c>
      <c r="I88" s="72">
        <v>0</v>
      </c>
      <c r="J88" s="161"/>
      <c r="K88" s="159"/>
      <c r="L88" s="159"/>
      <c r="M88" s="159"/>
      <c r="N88" s="159"/>
      <c r="O88" s="161"/>
      <c r="P88" s="159"/>
      <c r="Q88" s="159"/>
      <c r="R88" s="159"/>
      <c r="S88" s="161"/>
      <c r="T88" s="161"/>
      <c r="U88" s="159">
        <f t="shared" si="11"/>
        <v>0</v>
      </c>
    </row>
    <row r="89" spans="1:21">
      <c r="A89" s="19" t="s">
        <v>93</v>
      </c>
      <c r="B89" s="21" t="s">
        <v>61</v>
      </c>
      <c r="C89" s="21" t="s">
        <v>86</v>
      </c>
      <c r="D89" s="21" t="s">
        <v>17</v>
      </c>
      <c r="E89" s="22">
        <v>1066</v>
      </c>
      <c r="F89" s="72"/>
      <c r="G89" s="72">
        <v>0</v>
      </c>
      <c r="H89" s="72">
        <v>0</v>
      </c>
      <c r="I89" s="72">
        <v>0</v>
      </c>
      <c r="J89" s="161"/>
      <c r="K89" s="159"/>
      <c r="L89" s="159"/>
      <c r="M89" s="159"/>
      <c r="N89" s="159"/>
      <c r="O89" s="161"/>
      <c r="P89" s="159"/>
      <c r="Q89" s="159"/>
      <c r="R89" s="159"/>
      <c r="S89" s="161"/>
      <c r="T89" s="161"/>
      <c r="U89" s="159">
        <f t="shared" si="11"/>
        <v>0</v>
      </c>
    </row>
    <row r="90" spans="1:21">
      <c r="A90" s="19" t="s">
        <v>94</v>
      </c>
      <c r="B90" s="21" t="s">
        <v>61</v>
      </c>
      <c r="C90" s="21" t="s">
        <v>95</v>
      </c>
      <c r="D90" s="21" t="s">
        <v>17</v>
      </c>
      <c r="E90" s="22">
        <v>2310</v>
      </c>
      <c r="F90" s="72">
        <v>1460</v>
      </c>
      <c r="G90" s="72">
        <v>1460</v>
      </c>
      <c r="H90" s="72">
        <v>0</v>
      </c>
      <c r="I90" s="72">
        <v>0</v>
      </c>
      <c r="J90" s="161"/>
      <c r="K90" s="159"/>
      <c r="L90" s="159"/>
      <c r="M90" s="159"/>
      <c r="N90" s="159"/>
      <c r="O90" s="161"/>
      <c r="P90" s="159"/>
      <c r="Q90" s="159"/>
      <c r="R90" s="159"/>
      <c r="S90" s="161"/>
      <c r="T90" s="161"/>
      <c r="U90" s="159">
        <f t="shared" si="11"/>
        <v>0</v>
      </c>
    </row>
    <row r="91" spans="1:21">
      <c r="A91" s="19" t="s">
        <v>96</v>
      </c>
      <c r="B91" s="21" t="s">
        <v>61</v>
      </c>
      <c r="C91" s="21" t="s">
        <v>95</v>
      </c>
      <c r="D91" s="21" t="s">
        <v>17</v>
      </c>
      <c r="E91" s="22">
        <v>1066</v>
      </c>
      <c r="F91" s="72">
        <v>716</v>
      </c>
      <c r="G91" s="72">
        <v>716</v>
      </c>
      <c r="H91" s="72">
        <v>0</v>
      </c>
      <c r="I91" s="72">
        <v>0</v>
      </c>
      <c r="J91" s="161"/>
      <c r="K91" s="159"/>
      <c r="L91" s="159"/>
      <c r="M91" s="159"/>
      <c r="N91" s="159"/>
      <c r="O91" s="161"/>
      <c r="P91" s="159"/>
      <c r="Q91" s="159"/>
      <c r="R91" s="159"/>
      <c r="S91" s="161"/>
      <c r="T91" s="161"/>
      <c r="U91" s="159">
        <f t="shared" si="11"/>
        <v>0</v>
      </c>
    </row>
    <row r="92" spans="1:21">
      <c r="A92" s="19" t="s">
        <v>97</v>
      </c>
      <c r="B92" s="21" t="s">
        <v>61</v>
      </c>
      <c r="C92" s="21" t="s">
        <v>95</v>
      </c>
      <c r="D92" s="21" t="s">
        <v>17</v>
      </c>
      <c r="E92" s="22">
        <v>2488</v>
      </c>
      <c r="F92" s="72">
        <v>0</v>
      </c>
      <c r="G92" s="72">
        <v>0</v>
      </c>
      <c r="H92" s="72">
        <v>0</v>
      </c>
      <c r="I92" s="72">
        <v>0</v>
      </c>
      <c r="J92" s="161"/>
      <c r="K92" s="159"/>
      <c r="L92" s="159"/>
      <c r="M92" s="159"/>
      <c r="N92" s="159"/>
      <c r="O92" s="161"/>
      <c r="P92" s="159"/>
      <c r="Q92" s="159"/>
      <c r="R92" s="159"/>
      <c r="S92" s="161"/>
      <c r="T92" s="161"/>
      <c r="U92" s="159">
        <f t="shared" si="11"/>
        <v>0</v>
      </c>
    </row>
    <row r="93" spans="1:21">
      <c r="A93" s="73" t="s">
        <v>98</v>
      </c>
      <c r="B93" s="74" t="s">
        <v>61</v>
      </c>
      <c r="C93" s="74" t="s">
        <v>26</v>
      </c>
      <c r="D93" s="74" t="s">
        <v>17</v>
      </c>
      <c r="E93" s="75">
        <v>6900.90643</v>
      </c>
      <c r="F93" s="76">
        <v>0</v>
      </c>
      <c r="G93" s="76">
        <v>0</v>
      </c>
      <c r="H93" s="76">
        <v>0</v>
      </c>
      <c r="I93" s="76">
        <v>0</v>
      </c>
      <c r="J93" s="161"/>
      <c r="K93" s="159"/>
      <c r="L93" s="159"/>
      <c r="M93" s="159"/>
      <c r="N93" s="159"/>
      <c r="O93" s="161"/>
      <c r="P93" s="159"/>
      <c r="Q93" s="159"/>
      <c r="R93" s="159"/>
      <c r="S93" s="161"/>
      <c r="T93" s="161"/>
      <c r="U93" s="159">
        <f t="shared" si="11"/>
        <v>0</v>
      </c>
    </row>
    <row r="94" spans="1:21">
      <c r="A94" s="19" t="s">
        <v>99</v>
      </c>
      <c r="B94" s="21" t="s">
        <v>61</v>
      </c>
      <c r="C94" s="21" t="s">
        <v>65</v>
      </c>
      <c r="D94" s="21" t="s">
        <v>17</v>
      </c>
      <c r="E94" s="22">
        <v>10620</v>
      </c>
      <c r="F94" s="72"/>
      <c r="G94" s="72">
        <v>0</v>
      </c>
      <c r="H94" s="72">
        <v>0</v>
      </c>
      <c r="I94" s="72">
        <v>0</v>
      </c>
      <c r="J94" s="161"/>
      <c r="K94" s="159"/>
      <c r="L94" s="159"/>
      <c r="M94" s="159"/>
      <c r="N94" s="159"/>
      <c r="O94" s="161"/>
      <c r="P94" s="159"/>
      <c r="Q94" s="159"/>
      <c r="R94" s="159"/>
      <c r="S94" s="161"/>
      <c r="T94" s="161"/>
      <c r="U94" s="159">
        <f t="shared" si="11"/>
        <v>0</v>
      </c>
    </row>
    <row r="95" spans="1:21">
      <c r="A95" s="19" t="s">
        <v>60</v>
      </c>
      <c r="B95" s="21" t="s">
        <v>61</v>
      </c>
      <c r="C95" s="21" t="s">
        <v>86</v>
      </c>
      <c r="D95" s="21" t="s">
        <v>17</v>
      </c>
      <c r="E95" s="22">
        <v>5332</v>
      </c>
      <c r="F95" s="72">
        <v>800</v>
      </c>
      <c r="G95" s="72">
        <v>800</v>
      </c>
      <c r="H95" s="72">
        <v>100</v>
      </c>
      <c r="I95" s="72">
        <v>100</v>
      </c>
      <c r="J95" s="161"/>
      <c r="K95" s="159"/>
      <c r="L95" s="159"/>
      <c r="M95" s="159"/>
      <c r="N95" s="159"/>
      <c r="O95" s="161"/>
      <c r="P95" s="159"/>
      <c r="Q95" s="159"/>
      <c r="R95" s="159"/>
      <c r="S95" s="161"/>
      <c r="T95" s="161"/>
      <c r="U95" s="159">
        <f t="shared" si="11"/>
        <v>0</v>
      </c>
    </row>
    <row r="96" spans="1:21">
      <c r="A96" s="19" t="s">
        <v>100</v>
      </c>
      <c r="B96" s="21" t="s">
        <v>61</v>
      </c>
      <c r="C96" s="21" t="s">
        <v>65</v>
      </c>
      <c r="D96" s="21" t="s">
        <v>17</v>
      </c>
      <c r="E96" s="22">
        <v>61220</v>
      </c>
      <c r="F96" s="72"/>
      <c r="G96" s="72">
        <v>0</v>
      </c>
      <c r="H96" s="72">
        <v>0</v>
      </c>
      <c r="I96" s="72">
        <v>0</v>
      </c>
      <c r="J96" s="161"/>
      <c r="K96" s="159"/>
      <c r="L96" s="159"/>
      <c r="M96" s="159"/>
      <c r="N96" s="159"/>
      <c r="O96" s="161"/>
      <c r="P96" s="159"/>
      <c r="Q96" s="159"/>
      <c r="R96" s="159"/>
      <c r="S96" s="161"/>
      <c r="T96" s="161"/>
      <c r="U96" s="159">
        <f t="shared" si="11"/>
        <v>0</v>
      </c>
    </row>
    <row r="97" spans="1:21">
      <c r="A97" s="73" t="s">
        <v>101</v>
      </c>
      <c r="B97" s="74" t="s">
        <v>61</v>
      </c>
      <c r="C97" s="74" t="s">
        <v>65</v>
      </c>
      <c r="D97" s="74" t="s">
        <v>17</v>
      </c>
      <c r="E97" s="75">
        <v>25592</v>
      </c>
      <c r="F97" s="76"/>
      <c r="G97" s="76">
        <v>0</v>
      </c>
      <c r="H97" s="76">
        <v>0</v>
      </c>
      <c r="I97" s="76">
        <v>0</v>
      </c>
      <c r="J97" s="161"/>
      <c r="K97" s="159"/>
      <c r="L97" s="159"/>
      <c r="M97" s="159"/>
      <c r="N97" s="159"/>
      <c r="O97" s="161"/>
      <c r="P97" s="159"/>
      <c r="Q97" s="159"/>
      <c r="R97" s="159"/>
      <c r="S97" s="161"/>
      <c r="T97" s="161"/>
      <c r="U97" s="159">
        <f t="shared" si="11"/>
        <v>0</v>
      </c>
    </row>
    <row r="98" spans="1:21">
      <c r="A98" s="19" t="s">
        <v>102</v>
      </c>
      <c r="B98" s="21" t="s">
        <v>61</v>
      </c>
      <c r="C98" s="21" t="s">
        <v>65</v>
      </c>
      <c r="D98" s="21" t="s">
        <v>17</v>
      </c>
      <c r="E98" s="22">
        <v>87402</v>
      </c>
      <c r="F98" s="72"/>
      <c r="G98" s="72">
        <v>0</v>
      </c>
      <c r="H98" s="72">
        <v>0</v>
      </c>
      <c r="I98" s="72">
        <v>0</v>
      </c>
      <c r="J98" s="161"/>
      <c r="K98" s="159"/>
      <c r="L98" s="159"/>
      <c r="M98" s="159"/>
      <c r="N98" s="159"/>
      <c r="O98" s="161"/>
      <c r="P98" s="159"/>
      <c r="Q98" s="159"/>
      <c r="R98" s="159"/>
      <c r="S98" s="161"/>
      <c r="T98" s="161"/>
      <c r="U98" s="159">
        <f t="shared" si="11"/>
        <v>0</v>
      </c>
    </row>
    <row r="99" spans="1:21" ht="12" thickBot="1">
      <c r="A99" s="43" t="s">
        <v>7</v>
      </c>
      <c r="B99" s="43" t="s">
        <v>7</v>
      </c>
      <c r="C99" s="44" t="s">
        <v>7</v>
      </c>
      <c r="D99" s="44" t="s">
        <v>7</v>
      </c>
      <c r="E99" s="44" t="s">
        <v>7</v>
      </c>
      <c r="F99" s="77"/>
      <c r="G99" s="77"/>
    </row>
    <row r="100" spans="1:21" ht="12" thickBot="1">
      <c r="A100" s="14" t="s">
        <v>103</v>
      </c>
      <c r="B100" s="59"/>
      <c r="C100" s="15"/>
      <c r="D100" s="16"/>
      <c r="E100" s="17">
        <f>SUM(E104:E109)</f>
        <v>17723</v>
      </c>
      <c r="F100" s="17">
        <f t="shared" ref="F100:M100" si="12">SUM(F102:F109)</f>
        <v>2368</v>
      </c>
      <c r="G100" s="17">
        <f t="shared" si="12"/>
        <v>2756</v>
      </c>
      <c r="H100" s="17">
        <f t="shared" si="12"/>
        <v>3111</v>
      </c>
      <c r="I100" s="17">
        <f t="shared" si="12"/>
        <v>2711</v>
      </c>
      <c r="J100" s="189">
        <f t="shared" si="12"/>
        <v>160</v>
      </c>
      <c r="K100" s="17">
        <f t="shared" si="12"/>
        <v>10</v>
      </c>
      <c r="L100" s="17">
        <f t="shared" si="12"/>
        <v>134</v>
      </c>
      <c r="M100" s="17">
        <f t="shared" si="12"/>
        <v>0</v>
      </c>
      <c r="N100" s="17">
        <f t="shared" ref="N100:U100" si="13">SUM(N102:N109)</f>
        <v>0</v>
      </c>
      <c r="O100" s="189">
        <f t="shared" si="13"/>
        <v>21</v>
      </c>
      <c r="P100" s="17">
        <f t="shared" si="13"/>
        <v>90</v>
      </c>
      <c r="Q100" s="17">
        <f t="shared" si="13"/>
        <v>0</v>
      </c>
      <c r="R100" s="17">
        <f t="shared" si="13"/>
        <v>62</v>
      </c>
      <c r="S100" s="189">
        <f>SUM(S102:S109)</f>
        <v>0</v>
      </c>
      <c r="T100" s="189">
        <f>SUM(T102:T109)</f>
        <v>163</v>
      </c>
      <c r="U100" s="17">
        <f t="shared" si="13"/>
        <v>640</v>
      </c>
    </row>
    <row r="101" spans="1:21">
      <c r="A101" s="78" t="s">
        <v>7</v>
      </c>
      <c r="B101" s="78" t="s">
        <v>7</v>
      </c>
      <c r="C101" s="79" t="s">
        <v>7</v>
      </c>
      <c r="D101" s="79" t="s">
        <v>7</v>
      </c>
      <c r="E101" s="79" t="s">
        <v>7</v>
      </c>
      <c r="F101" s="77"/>
      <c r="G101" s="77"/>
    </row>
    <row r="102" spans="1:21">
      <c r="A102" s="80" t="s">
        <v>104</v>
      </c>
      <c r="B102" s="29" t="s">
        <v>61</v>
      </c>
      <c r="C102" s="29" t="s">
        <v>26</v>
      </c>
      <c r="D102" s="29" t="s">
        <v>17</v>
      </c>
      <c r="E102" s="30">
        <v>2666</v>
      </c>
      <c r="F102" s="81">
        <v>200</v>
      </c>
      <c r="G102" s="81">
        <v>127</v>
      </c>
      <c r="H102" s="81">
        <v>253</v>
      </c>
      <c r="I102" s="81">
        <v>253</v>
      </c>
      <c r="J102" s="161"/>
      <c r="K102" s="159"/>
      <c r="L102" s="159"/>
      <c r="M102" s="159"/>
      <c r="N102" s="159"/>
      <c r="O102" s="161"/>
      <c r="P102" s="159"/>
      <c r="Q102" s="159"/>
      <c r="R102" s="159"/>
      <c r="S102" s="161"/>
      <c r="T102" s="161"/>
      <c r="U102" s="159">
        <f>SUM(J102:T102)</f>
        <v>0</v>
      </c>
    </row>
    <row r="103" spans="1:21">
      <c r="A103" s="82" t="s">
        <v>105</v>
      </c>
      <c r="B103" s="83"/>
      <c r="C103" s="83" t="s">
        <v>24</v>
      </c>
      <c r="D103" s="83" t="s">
        <v>17</v>
      </c>
      <c r="E103" s="84">
        <v>2656</v>
      </c>
      <c r="F103" s="85"/>
      <c r="G103" s="85">
        <v>277</v>
      </c>
      <c r="H103" s="133">
        <v>1403</v>
      </c>
      <c r="I103" s="133">
        <v>1403</v>
      </c>
      <c r="J103" s="161"/>
      <c r="K103" s="159">
        <v>10</v>
      </c>
      <c r="L103" s="159"/>
      <c r="M103" s="159"/>
      <c r="N103" s="159"/>
      <c r="O103" s="161">
        <v>21</v>
      </c>
      <c r="P103" s="159"/>
      <c r="Q103" s="159"/>
      <c r="R103" s="159"/>
      <c r="S103" s="161"/>
      <c r="T103" s="161"/>
      <c r="U103" s="159">
        <f t="shared" ref="U103:U109" si="14">SUM(J103:T103)</f>
        <v>31</v>
      </c>
    </row>
    <row r="104" spans="1:21">
      <c r="A104" s="20" t="s">
        <v>106</v>
      </c>
      <c r="B104" s="20"/>
      <c r="C104" s="21" t="s">
        <v>24</v>
      </c>
      <c r="D104" s="21" t="s">
        <v>17</v>
      </c>
      <c r="E104" s="22">
        <v>912</v>
      </c>
      <c r="F104" s="72">
        <v>184</v>
      </c>
      <c r="G104" s="72">
        <v>184</v>
      </c>
      <c r="H104" s="72">
        <v>100</v>
      </c>
      <c r="I104" s="72">
        <v>100</v>
      </c>
      <c r="J104" s="161"/>
      <c r="K104" s="159"/>
      <c r="L104" s="159"/>
      <c r="M104" s="159"/>
      <c r="N104" s="159"/>
      <c r="O104" s="161"/>
      <c r="P104" s="159"/>
      <c r="Q104" s="159"/>
      <c r="R104" s="159"/>
      <c r="S104" s="161"/>
      <c r="T104" s="161"/>
      <c r="U104" s="159">
        <f t="shared" si="14"/>
        <v>0</v>
      </c>
    </row>
    <row r="105" spans="1:21">
      <c r="A105" s="20" t="s">
        <v>106</v>
      </c>
      <c r="B105" s="20"/>
      <c r="C105" s="21" t="s">
        <v>24</v>
      </c>
      <c r="D105" s="21" t="s">
        <v>11</v>
      </c>
      <c r="E105" s="22">
        <v>912</v>
      </c>
      <c r="F105" s="72">
        <v>0</v>
      </c>
      <c r="G105" s="72">
        <v>184</v>
      </c>
      <c r="H105" s="72">
        <v>100</v>
      </c>
      <c r="I105" s="72">
        <v>100</v>
      </c>
      <c r="J105" s="161"/>
      <c r="K105" s="159"/>
      <c r="L105" s="159"/>
      <c r="M105" s="159"/>
      <c r="N105" s="159"/>
      <c r="O105" s="161"/>
      <c r="P105" s="159"/>
      <c r="Q105" s="159"/>
      <c r="R105" s="159"/>
      <c r="S105" s="161"/>
      <c r="T105" s="161"/>
      <c r="U105" s="159">
        <f t="shared" si="14"/>
        <v>0</v>
      </c>
    </row>
    <row r="106" spans="1:21">
      <c r="A106" s="86" t="s">
        <v>107</v>
      </c>
      <c r="B106" s="86"/>
      <c r="C106" s="54" t="s">
        <v>24</v>
      </c>
      <c r="D106" s="64" t="s">
        <v>11</v>
      </c>
      <c r="E106" s="63">
        <v>4443</v>
      </c>
      <c r="F106" s="194">
        <v>800</v>
      </c>
      <c r="G106" s="194">
        <v>800</v>
      </c>
      <c r="H106" s="194">
        <v>800</v>
      </c>
      <c r="I106" s="194">
        <v>400</v>
      </c>
      <c r="J106" s="195"/>
      <c r="K106" s="195"/>
      <c r="L106" s="195"/>
      <c r="M106" s="195"/>
      <c r="N106" s="195"/>
      <c r="O106" s="195"/>
      <c r="P106" s="195">
        <v>53</v>
      </c>
      <c r="Q106" s="195"/>
      <c r="R106" s="195">
        <v>62</v>
      </c>
      <c r="S106" s="195"/>
      <c r="T106" s="195">
        <v>163</v>
      </c>
      <c r="U106" s="159">
        <f t="shared" si="14"/>
        <v>278</v>
      </c>
    </row>
    <row r="107" spans="1:21">
      <c r="A107" s="20" t="s">
        <v>108</v>
      </c>
      <c r="B107" s="21"/>
      <c r="C107" s="21" t="s">
        <v>24</v>
      </c>
      <c r="D107" s="21" t="s">
        <v>17</v>
      </c>
      <c r="E107" s="22">
        <v>2617</v>
      </c>
      <c r="F107" s="87">
        <v>184</v>
      </c>
      <c r="G107" s="87">
        <v>184</v>
      </c>
      <c r="H107" s="87">
        <v>455</v>
      </c>
      <c r="I107" s="87">
        <v>455</v>
      </c>
      <c r="J107" s="161">
        <v>160</v>
      </c>
      <c r="K107" s="159"/>
      <c r="L107" s="159">
        <v>134</v>
      </c>
      <c r="M107" s="159"/>
      <c r="N107" s="159"/>
      <c r="O107" s="161"/>
      <c r="P107" s="159">
        <v>37</v>
      </c>
      <c r="Q107" s="159"/>
      <c r="R107" s="159"/>
      <c r="S107" s="161"/>
      <c r="T107" s="161"/>
      <c r="U107" s="159">
        <f t="shared" si="14"/>
        <v>331</v>
      </c>
    </row>
    <row r="108" spans="1:21">
      <c r="A108" s="20" t="s">
        <v>109</v>
      </c>
      <c r="B108" s="21" t="s">
        <v>61</v>
      </c>
      <c r="C108" s="21" t="s">
        <v>57</v>
      </c>
      <c r="D108" s="21" t="s">
        <v>17</v>
      </c>
      <c r="E108" s="22">
        <v>3507</v>
      </c>
      <c r="F108" s="72">
        <v>0</v>
      </c>
      <c r="G108" s="72">
        <v>0</v>
      </c>
      <c r="H108" s="72">
        <v>0</v>
      </c>
      <c r="I108" s="72">
        <v>0</v>
      </c>
      <c r="J108" s="161"/>
      <c r="K108" s="159"/>
      <c r="L108" s="159"/>
      <c r="M108" s="159"/>
      <c r="N108" s="159"/>
      <c r="O108" s="161"/>
      <c r="P108" s="159"/>
      <c r="Q108" s="159"/>
      <c r="R108" s="159"/>
      <c r="S108" s="161"/>
      <c r="T108" s="161"/>
      <c r="U108" s="159">
        <f t="shared" si="14"/>
        <v>0</v>
      </c>
    </row>
    <row r="109" spans="1:21">
      <c r="A109" s="20" t="s">
        <v>109</v>
      </c>
      <c r="B109" s="21" t="s">
        <v>61</v>
      </c>
      <c r="C109" s="21" t="s">
        <v>86</v>
      </c>
      <c r="D109" s="21" t="s">
        <v>17</v>
      </c>
      <c r="E109" s="22">
        <v>5332</v>
      </c>
      <c r="F109" s="72">
        <v>1000</v>
      </c>
      <c r="G109" s="72">
        <v>1000</v>
      </c>
      <c r="H109" s="72">
        <v>0</v>
      </c>
      <c r="I109" s="72">
        <v>0</v>
      </c>
      <c r="J109" s="161"/>
      <c r="K109" s="159"/>
      <c r="L109" s="159"/>
      <c r="M109" s="159"/>
      <c r="N109" s="159"/>
      <c r="O109" s="161"/>
      <c r="P109" s="159"/>
      <c r="Q109" s="159"/>
      <c r="R109" s="159"/>
      <c r="S109" s="161"/>
      <c r="T109" s="161"/>
      <c r="U109" s="159">
        <f t="shared" si="14"/>
        <v>0</v>
      </c>
    </row>
    <row r="110" spans="1:21" ht="12" thickBot="1">
      <c r="A110" s="43" t="s">
        <v>7</v>
      </c>
      <c r="B110" s="43" t="s">
        <v>7</v>
      </c>
      <c r="C110" s="44" t="s">
        <v>7</v>
      </c>
      <c r="D110" s="44" t="s">
        <v>7</v>
      </c>
      <c r="E110" s="44" t="s">
        <v>7</v>
      </c>
      <c r="F110" s="77"/>
      <c r="G110" s="77"/>
    </row>
    <row r="111" spans="1:21" ht="12" thickBot="1">
      <c r="A111" s="45" t="s">
        <v>110</v>
      </c>
      <c r="B111" s="46"/>
      <c r="C111" s="46"/>
      <c r="D111" s="47"/>
      <c r="E111" s="17">
        <f t="shared" ref="E111:M111" si="15">SUM(E113:E136)</f>
        <v>35998</v>
      </c>
      <c r="F111" s="17">
        <f t="shared" si="15"/>
        <v>2973</v>
      </c>
      <c r="G111" s="17">
        <f t="shared" si="15"/>
        <v>3273</v>
      </c>
      <c r="H111" s="17">
        <f t="shared" si="15"/>
        <v>1991</v>
      </c>
      <c r="I111" s="17">
        <f t="shared" si="15"/>
        <v>1641</v>
      </c>
      <c r="J111" s="189">
        <f t="shared" si="15"/>
        <v>41</v>
      </c>
      <c r="K111" s="17">
        <f t="shared" si="15"/>
        <v>4</v>
      </c>
      <c r="L111" s="17">
        <f t="shared" si="15"/>
        <v>218</v>
      </c>
      <c r="M111" s="17">
        <f t="shared" si="15"/>
        <v>29</v>
      </c>
      <c r="N111" s="17">
        <f t="shared" ref="N111:U111" si="16">SUM(N113:N136)</f>
        <v>0</v>
      </c>
      <c r="O111" s="189">
        <f t="shared" si="16"/>
        <v>173</v>
      </c>
      <c r="P111" s="17">
        <f t="shared" si="16"/>
        <v>375</v>
      </c>
      <c r="Q111" s="17">
        <f t="shared" si="16"/>
        <v>269</v>
      </c>
      <c r="R111" s="17">
        <f t="shared" si="16"/>
        <v>12</v>
      </c>
      <c r="S111" s="189">
        <f>SUM(S113:S136)</f>
        <v>575</v>
      </c>
      <c r="T111" s="189">
        <f>SUM(T113:T136)</f>
        <v>219</v>
      </c>
      <c r="U111" s="17">
        <f t="shared" si="16"/>
        <v>1915</v>
      </c>
    </row>
    <row r="112" spans="1:21">
      <c r="A112" s="43" t="s">
        <v>7</v>
      </c>
      <c r="B112" s="43" t="s">
        <v>7</v>
      </c>
      <c r="C112" s="44" t="s">
        <v>7</v>
      </c>
      <c r="D112" s="44" t="s">
        <v>7</v>
      </c>
      <c r="E112" s="44" t="s">
        <v>7</v>
      </c>
      <c r="F112" s="1"/>
      <c r="G112" s="1"/>
    </row>
    <row r="113" spans="1:21">
      <c r="A113" s="88" t="s">
        <v>111</v>
      </c>
      <c r="B113" s="89"/>
      <c r="C113" s="21" t="s">
        <v>68</v>
      </c>
      <c r="D113" s="21" t="s">
        <v>11</v>
      </c>
      <c r="E113" s="90">
        <v>1220</v>
      </c>
      <c r="F113" s="23"/>
      <c r="G113" s="23"/>
      <c r="H113" s="23"/>
      <c r="I113" s="23"/>
      <c r="J113" s="161"/>
      <c r="K113" s="159"/>
      <c r="L113" s="159"/>
      <c r="M113" s="159"/>
      <c r="N113" s="159"/>
      <c r="O113" s="161"/>
      <c r="P113" s="159"/>
      <c r="Q113" s="159"/>
      <c r="R113" s="159"/>
      <c r="S113" s="161"/>
      <c r="T113" s="161"/>
      <c r="U113" s="159">
        <f>SUM(J113:T113)</f>
        <v>0</v>
      </c>
    </row>
    <row r="114" spans="1:21">
      <c r="A114" s="181" t="s">
        <v>112</v>
      </c>
      <c r="B114" s="182"/>
      <c r="C114" s="175" t="s">
        <v>68</v>
      </c>
      <c r="D114" s="175" t="s">
        <v>11</v>
      </c>
      <c r="E114" s="183">
        <v>1470</v>
      </c>
      <c r="F114" s="180"/>
      <c r="G114" s="180"/>
      <c r="H114" s="180"/>
      <c r="I114" s="180">
        <v>250</v>
      </c>
      <c r="J114" s="161"/>
      <c r="K114" s="159"/>
      <c r="L114" s="159"/>
      <c r="M114" s="159"/>
      <c r="N114" s="159"/>
      <c r="O114" s="161"/>
      <c r="P114" s="159"/>
      <c r="Q114" s="159"/>
      <c r="R114" s="159"/>
      <c r="S114" s="161">
        <v>532</v>
      </c>
      <c r="T114" s="161"/>
      <c r="U114" s="159">
        <f t="shared" ref="U114:U136" si="17">SUM(J114:T114)</f>
        <v>532</v>
      </c>
    </row>
    <row r="115" spans="1:21">
      <c r="A115" s="88" t="s">
        <v>113</v>
      </c>
      <c r="B115" s="89"/>
      <c r="C115" s="21" t="s">
        <v>68</v>
      </c>
      <c r="D115" s="21" t="s">
        <v>11</v>
      </c>
      <c r="E115" s="90">
        <v>406</v>
      </c>
      <c r="F115" s="23"/>
      <c r="G115" s="23"/>
      <c r="H115" s="23"/>
      <c r="I115" s="23"/>
      <c r="J115" s="161"/>
      <c r="K115" s="159"/>
      <c r="L115" s="159"/>
      <c r="M115" s="159"/>
      <c r="N115" s="159"/>
      <c r="O115" s="161"/>
      <c r="P115" s="159"/>
      <c r="Q115" s="159"/>
      <c r="R115" s="159"/>
      <c r="S115" s="161"/>
      <c r="T115" s="161"/>
      <c r="U115" s="159">
        <f t="shared" si="17"/>
        <v>0</v>
      </c>
    </row>
    <row r="116" spans="1:21">
      <c r="A116" s="88" t="s">
        <v>114</v>
      </c>
      <c r="B116" s="89"/>
      <c r="C116" s="21" t="s">
        <v>68</v>
      </c>
      <c r="D116" s="21" t="s">
        <v>11</v>
      </c>
      <c r="E116" s="90">
        <v>1900</v>
      </c>
      <c r="F116" s="23"/>
      <c r="G116" s="23"/>
      <c r="H116" s="23"/>
      <c r="I116" s="23"/>
      <c r="J116" s="161"/>
      <c r="K116" s="159"/>
      <c r="L116" s="159"/>
      <c r="M116" s="159"/>
      <c r="N116" s="159"/>
      <c r="O116" s="161"/>
      <c r="P116" s="159"/>
      <c r="Q116" s="159"/>
      <c r="R116" s="159"/>
      <c r="S116" s="161"/>
      <c r="T116" s="161"/>
      <c r="U116" s="159">
        <f t="shared" si="17"/>
        <v>0</v>
      </c>
    </row>
    <row r="117" spans="1:21" ht="12.75">
      <c r="A117" s="135" t="s">
        <v>205</v>
      </c>
      <c r="B117" s="89"/>
      <c r="C117" s="21" t="s">
        <v>24</v>
      </c>
      <c r="D117" s="21" t="s">
        <v>11</v>
      </c>
      <c r="E117" s="90">
        <v>272</v>
      </c>
      <c r="F117" s="23">
        <v>0</v>
      </c>
      <c r="G117" s="23">
        <v>0</v>
      </c>
      <c r="H117" s="23">
        <v>72</v>
      </c>
      <c r="I117" s="23">
        <v>72</v>
      </c>
      <c r="J117" s="161">
        <v>32</v>
      </c>
      <c r="K117" s="159"/>
      <c r="L117" s="159"/>
      <c r="M117" s="159"/>
      <c r="N117" s="159"/>
      <c r="O117" s="161"/>
      <c r="P117" s="159"/>
      <c r="Q117" s="159"/>
      <c r="R117" s="159"/>
      <c r="S117" s="161"/>
      <c r="T117" s="161">
        <v>9</v>
      </c>
      <c r="U117" s="159">
        <f t="shared" si="17"/>
        <v>41</v>
      </c>
    </row>
    <row r="118" spans="1:21">
      <c r="A118" s="19" t="s">
        <v>115</v>
      </c>
      <c r="B118" s="20"/>
      <c r="C118" s="21" t="s">
        <v>29</v>
      </c>
      <c r="D118" s="21" t="s">
        <v>17</v>
      </c>
      <c r="E118" s="22">
        <v>1817</v>
      </c>
      <c r="F118" s="23">
        <v>400</v>
      </c>
      <c r="G118" s="23">
        <v>400</v>
      </c>
      <c r="H118" s="23">
        <v>200</v>
      </c>
      <c r="I118" s="23">
        <v>200</v>
      </c>
      <c r="J118" s="161">
        <v>9</v>
      </c>
      <c r="K118" s="159">
        <v>4</v>
      </c>
      <c r="L118" s="159"/>
      <c r="M118" s="159">
        <v>29</v>
      </c>
      <c r="N118" s="159"/>
      <c r="O118" s="161">
        <v>5</v>
      </c>
      <c r="P118" s="159">
        <v>54</v>
      </c>
      <c r="Q118" s="159"/>
      <c r="R118" s="159"/>
      <c r="S118" s="161">
        <v>43</v>
      </c>
      <c r="T118" s="161"/>
      <c r="U118" s="159">
        <f t="shared" si="17"/>
        <v>144</v>
      </c>
    </row>
    <row r="119" spans="1:21">
      <c r="A119" s="91" t="s">
        <v>116</v>
      </c>
      <c r="B119" s="92"/>
      <c r="C119" s="68" t="s">
        <v>24</v>
      </c>
      <c r="D119" s="68" t="s">
        <v>11</v>
      </c>
      <c r="E119" s="67">
        <v>485</v>
      </c>
      <c r="F119" s="23">
        <v>0</v>
      </c>
      <c r="G119" s="23">
        <v>0</v>
      </c>
      <c r="H119" s="23">
        <v>0</v>
      </c>
      <c r="I119" s="23">
        <v>0</v>
      </c>
      <c r="J119" s="161"/>
      <c r="K119" s="159"/>
      <c r="L119" s="159"/>
      <c r="M119" s="159"/>
      <c r="N119" s="159"/>
      <c r="O119" s="161"/>
      <c r="P119" s="159"/>
      <c r="Q119" s="159"/>
      <c r="R119" s="159"/>
      <c r="S119" s="161"/>
      <c r="T119" s="161"/>
      <c r="U119" s="159">
        <f t="shared" si="17"/>
        <v>0</v>
      </c>
    </row>
    <row r="120" spans="1:21">
      <c r="A120" s="19" t="s">
        <v>117</v>
      </c>
      <c r="B120" s="20"/>
      <c r="C120" s="21" t="s">
        <v>24</v>
      </c>
      <c r="D120" s="21" t="s">
        <v>17</v>
      </c>
      <c r="E120" s="22">
        <v>2666</v>
      </c>
      <c r="F120" s="23">
        <v>800</v>
      </c>
      <c r="G120" s="23">
        <v>800</v>
      </c>
      <c r="H120" s="23">
        <v>260</v>
      </c>
      <c r="I120" s="23">
        <v>260</v>
      </c>
      <c r="J120" s="161"/>
      <c r="K120" s="159"/>
      <c r="L120" s="159"/>
      <c r="M120" s="159"/>
      <c r="N120" s="159"/>
      <c r="O120" s="161"/>
      <c r="P120" s="159"/>
      <c r="Q120" s="159"/>
      <c r="R120" s="159"/>
      <c r="S120" s="161"/>
      <c r="T120" s="161"/>
      <c r="U120" s="159">
        <f t="shared" si="17"/>
        <v>0</v>
      </c>
    </row>
    <row r="121" spans="1:21">
      <c r="A121" s="93" t="s">
        <v>118</v>
      </c>
      <c r="B121" s="94"/>
      <c r="C121" s="95" t="s">
        <v>24</v>
      </c>
      <c r="D121" s="95" t="s">
        <v>11</v>
      </c>
      <c r="E121" s="96">
        <v>888</v>
      </c>
      <c r="F121" s="97">
        <v>0</v>
      </c>
      <c r="G121" s="97">
        <v>250</v>
      </c>
      <c r="H121" s="97">
        <v>0</v>
      </c>
      <c r="I121" s="97">
        <v>0</v>
      </c>
      <c r="J121" s="161"/>
      <c r="K121" s="159"/>
      <c r="L121" s="159"/>
      <c r="M121" s="159"/>
      <c r="N121" s="159"/>
      <c r="O121" s="161"/>
      <c r="P121" s="159"/>
      <c r="Q121" s="159"/>
      <c r="R121" s="159"/>
      <c r="S121" s="161"/>
      <c r="T121" s="161"/>
      <c r="U121" s="159">
        <f t="shared" si="17"/>
        <v>0</v>
      </c>
    </row>
    <row r="122" spans="1:21">
      <c r="A122" s="19" t="s">
        <v>118</v>
      </c>
      <c r="B122" s="20"/>
      <c r="C122" s="21" t="s">
        <v>24</v>
      </c>
      <c r="D122" s="21" t="s">
        <v>17</v>
      </c>
      <c r="E122" s="22">
        <v>1769</v>
      </c>
      <c r="F122" s="26">
        <v>0</v>
      </c>
      <c r="G122" s="26">
        <v>0</v>
      </c>
      <c r="H122" s="26">
        <v>0</v>
      </c>
      <c r="I122" s="26">
        <v>0</v>
      </c>
      <c r="J122" s="161"/>
      <c r="K122" s="159"/>
      <c r="L122" s="159"/>
      <c r="M122" s="159"/>
      <c r="N122" s="159"/>
      <c r="O122" s="161"/>
      <c r="P122" s="159"/>
      <c r="Q122" s="159"/>
      <c r="R122" s="159"/>
      <c r="S122" s="161"/>
      <c r="T122" s="161"/>
      <c r="U122" s="159">
        <f t="shared" si="17"/>
        <v>0</v>
      </c>
    </row>
    <row r="123" spans="1:21">
      <c r="A123" s="98" t="s">
        <v>119</v>
      </c>
      <c r="B123" s="49"/>
      <c r="C123" s="29" t="s">
        <v>49</v>
      </c>
      <c r="D123" s="29" t="s">
        <v>11</v>
      </c>
      <c r="E123" s="30">
        <v>92</v>
      </c>
      <c r="F123" s="26"/>
      <c r="G123" s="26"/>
      <c r="H123" s="26"/>
      <c r="I123" s="26"/>
      <c r="J123" s="161"/>
      <c r="K123" s="159"/>
      <c r="L123" s="159"/>
      <c r="M123" s="159"/>
      <c r="N123" s="159"/>
      <c r="O123" s="161"/>
      <c r="P123" s="159"/>
      <c r="Q123" s="159"/>
      <c r="R123" s="159"/>
      <c r="S123" s="161"/>
      <c r="T123" s="161"/>
      <c r="U123" s="159">
        <f t="shared" si="17"/>
        <v>0</v>
      </c>
    </row>
    <row r="124" spans="1:21">
      <c r="A124" s="19" t="s">
        <v>120</v>
      </c>
      <c r="B124" s="31"/>
      <c r="C124" s="21" t="s">
        <v>121</v>
      </c>
      <c r="D124" s="21" t="s">
        <v>11</v>
      </c>
      <c r="E124" s="22">
        <v>267</v>
      </c>
      <c r="F124" s="26"/>
      <c r="G124" s="26"/>
      <c r="H124" s="26"/>
      <c r="I124" s="26"/>
      <c r="J124" s="161"/>
      <c r="K124" s="159"/>
      <c r="L124" s="159"/>
      <c r="M124" s="159"/>
      <c r="N124" s="159"/>
      <c r="O124" s="161"/>
      <c r="P124" s="159"/>
      <c r="Q124" s="159"/>
      <c r="R124" s="159"/>
      <c r="S124" s="161"/>
      <c r="T124" s="161"/>
      <c r="U124" s="159">
        <f t="shared" si="17"/>
        <v>0</v>
      </c>
    </row>
    <row r="125" spans="1:21">
      <c r="A125" s="19" t="s">
        <v>122</v>
      </c>
      <c r="B125" s="31"/>
      <c r="C125" s="21" t="s">
        <v>121</v>
      </c>
      <c r="D125" s="21" t="s">
        <v>11</v>
      </c>
      <c r="E125" s="22">
        <v>267</v>
      </c>
      <c r="F125" s="26"/>
      <c r="G125" s="26"/>
      <c r="H125" s="26"/>
      <c r="I125" s="26"/>
      <c r="J125" s="161"/>
      <c r="K125" s="159"/>
      <c r="L125" s="159"/>
      <c r="M125" s="159"/>
      <c r="N125" s="159"/>
      <c r="O125" s="161"/>
      <c r="P125" s="159"/>
      <c r="Q125" s="159"/>
      <c r="R125" s="159"/>
      <c r="S125" s="161"/>
      <c r="T125" s="161"/>
      <c r="U125" s="159">
        <f t="shared" si="17"/>
        <v>0</v>
      </c>
    </row>
    <row r="126" spans="1:21">
      <c r="A126" s="19" t="s">
        <v>123</v>
      </c>
      <c r="B126" s="31"/>
      <c r="C126" s="21" t="s">
        <v>24</v>
      </c>
      <c r="D126" s="21" t="s">
        <v>17</v>
      </c>
      <c r="E126" s="22">
        <v>3513</v>
      </c>
      <c r="F126" s="26">
        <v>362</v>
      </c>
      <c r="G126" s="26">
        <v>362</v>
      </c>
      <c r="H126" s="26">
        <v>0</v>
      </c>
      <c r="I126" s="26">
        <v>0</v>
      </c>
      <c r="J126" s="161"/>
      <c r="K126" s="159"/>
      <c r="L126" s="159"/>
      <c r="M126" s="159"/>
      <c r="N126" s="159"/>
      <c r="O126" s="161"/>
      <c r="P126" s="159"/>
      <c r="Q126" s="159"/>
      <c r="R126" s="159"/>
      <c r="S126" s="161"/>
      <c r="T126" s="161"/>
      <c r="U126" s="159">
        <f t="shared" si="17"/>
        <v>0</v>
      </c>
    </row>
    <row r="127" spans="1:21">
      <c r="A127" s="27" t="s">
        <v>124</v>
      </c>
      <c r="B127" s="28"/>
      <c r="C127" s="29" t="s">
        <v>24</v>
      </c>
      <c r="D127" s="29" t="s">
        <v>17</v>
      </c>
      <c r="E127" s="30">
        <v>12244</v>
      </c>
      <c r="F127" s="26">
        <v>611</v>
      </c>
      <c r="G127" s="26">
        <v>611</v>
      </c>
      <c r="H127" s="26">
        <v>189</v>
      </c>
      <c r="I127" s="26">
        <v>189</v>
      </c>
      <c r="J127" s="161"/>
      <c r="K127" s="159"/>
      <c r="L127" s="159"/>
      <c r="M127" s="159"/>
      <c r="N127" s="159"/>
      <c r="O127" s="161">
        <v>30</v>
      </c>
      <c r="P127" s="159">
        <v>144</v>
      </c>
      <c r="Q127" s="159"/>
      <c r="R127" s="159"/>
      <c r="S127" s="161"/>
      <c r="T127" s="161"/>
      <c r="U127" s="159">
        <f t="shared" si="17"/>
        <v>174</v>
      </c>
    </row>
    <row r="128" spans="1:21">
      <c r="A128" s="27" t="s">
        <v>125</v>
      </c>
      <c r="B128" s="28"/>
      <c r="C128" s="29" t="s">
        <v>24</v>
      </c>
      <c r="D128" s="29" t="s">
        <v>11</v>
      </c>
      <c r="E128" s="30">
        <v>5332</v>
      </c>
      <c r="F128" s="26">
        <v>800</v>
      </c>
      <c r="G128" s="26">
        <v>800</v>
      </c>
      <c r="H128" s="26">
        <v>1200</v>
      </c>
      <c r="I128" s="26">
        <v>600</v>
      </c>
      <c r="J128" s="161"/>
      <c r="K128" s="159">
        <v>0</v>
      </c>
      <c r="L128" s="159">
        <v>174</v>
      </c>
      <c r="M128" s="159"/>
      <c r="N128" s="159"/>
      <c r="O128" s="161">
        <v>138</v>
      </c>
      <c r="P128" s="159">
        <v>177</v>
      </c>
      <c r="Q128" s="159">
        <v>269</v>
      </c>
      <c r="R128" s="159"/>
      <c r="S128" s="161"/>
      <c r="T128" s="161">
        <v>210</v>
      </c>
      <c r="U128" s="159">
        <f t="shared" si="17"/>
        <v>968</v>
      </c>
    </row>
    <row r="129" spans="1:21">
      <c r="A129" s="33" t="s">
        <v>126</v>
      </c>
      <c r="B129" s="34"/>
      <c r="C129" s="35" t="s">
        <v>24</v>
      </c>
      <c r="D129" s="35" t="s">
        <v>11</v>
      </c>
      <c r="E129" s="36">
        <v>489</v>
      </c>
      <c r="F129" s="37"/>
      <c r="G129" s="37">
        <v>50</v>
      </c>
      <c r="H129" s="37">
        <v>70</v>
      </c>
      <c r="I129" s="37">
        <v>70</v>
      </c>
      <c r="J129" s="161"/>
      <c r="K129" s="159"/>
      <c r="L129" s="159">
        <v>44</v>
      </c>
      <c r="M129" s="159"/>
      <c r="N129" s="159"/>
      <c r="O129" s="161"/>
      <c r="P129" s="159"/>
      <c r="Q129" s="159"/>
      <c r="R129" s="159">
        <v>12</v>
      </c>
      <c r="S129" s="161"/>
      <c r="T129" s="161"/>
      <c r="U129" s="159">
        <f t="shared" si="17"/>
        <v>56</v>
      </c>
    </row>
    <row r="130" spans="1:21">
      <c r="A130" s="49" t="s">
        <v>127</v>
      </c>
      <c r="B130" s="29"/>
      <c r="C130" s="29" t="s">
        <v>49</v>
      </c>
      <c r="D130" s="29" t="s">
        <v>11</v>
      </c>
      <c r="E130" s="30">
        <v>216</v>
      </c>
      <c r="F130" s="26"/>
      <c r="G130" s="26"/>
      <c r="H130" s="26"/>
      <c r="I130" s="26"/>
      <c r="J130" s="161"/>
      <c r="K130" s="159"/>
      <c r="L130" s="159"/>
      <c r="M130" s="159"/>
      <c r="N130" s="159"/>
      <c r="O130" s="161"/>
      <c r="P130" s="159"/>
      <c r="Q130" s="159"/>
      <c r="R130" s="159"/>
      <c r="S130" s="161"/>
      <c r="T130" s="161"/>
      <c r="U130" s="159">
        <f t="shared" si="17"/>
        <v>0</v>
      </c>
    </row>
    <row r="131" spans="1:21">
      <c r="A131" s="49" t="s">
        <v>128</v>
      </c>
      <c r="B131" s="29"/>
      <c r="C131" s="29" t="s">
        <v>49</v>
      </c>
      <c r="D131" s="29" t="s">
        <v>11</v>
      </c>
      <c r="E131" s="30">
        <v>15</v>
      </c>
      <c r="F131" s="26"/>
      <c r="G131" s="26"/>
      <c r="H131" s="26"/>
      <c r="I131" s="26"/>
      <c r="J131" s="161"/>
      <c r="K131" s="159"/>
      <c r="L131" s="159"/>
      <c r="M131" s="159"/>
      <c r="N131" s="159"/>
      <c r="O131" s="161"/>
      <c r="P131" s="159"/>
      <c r="Q131" s="159"/>
      <c r="R131" s="159"/>
      <c r="S131" s="161"/>
      <c r="T131" s="161"/>
      <c r="U131" s="159">
        <f t="shared" si="17"/>
        <v>0</v>
      </c>
    </row>
    <row r="132" spans="1:21">
      <c r="A132" s="49" t="s">
        <v>129</v>
      </c>
      <c r="B132" s="29"/>
      <c r="C132" s="29" t="s">
        <v>49</v>
      </c>
      <c r="D132" s="29" t="s">
        <v>11</v>
      </c>
      <c r="E132" s="30">
        <v>69</v>
      </c>
      <c r="F132" s="26"/>
      <c r="G132" s="26"/>
      <c r="H132" s="26"/>
      <c r="I132" s="26"/>
      <c r="J132" s="161"/>
      <c r="K132" s="159"/>
      <c r="L132" s="159"/>
      <c r="M132" s="159"/>
      <c r="N132" s="159"/>
      <c r="O132" s="161"/>
      <c r="P132" s="159"/>
      <c r="Q132" s="159"/>
      <c r="R132" s="159"/>
      <c r="S132" s="161"/>
      <c r="T132" s="161"/>
      <c r="U132" s="159">
        <f t="shared" si="17"/>
        <v>0</v>
      </c>
    </row>
    <row r="133" spans="1:21">
      <c r="A133" s="31" t="s">
        <v>130</v>
      </c>
      <c r="B133" s="21"/>
      <c r="C133" s="21" t="s">
        <v>14</v>
      </c>
      <c r="D133" s="21" t="s">
        <v>11</v>
      </c>
      <c r="E133" s="22">
        <v>280</v>
      </c>
      <c r="F133" s="23"/>
      <c r="G133" s="23"/>
      <c r="H133" s="23"/>
      <c r="I133" s="23"/>
      <c r="J133" s="161"/>
      <c r="K133" s="159"/>
      <c r="L133" s="159"/>
      <c r="M133" s="159"/>
      <c r="N133" s="159"/>
      <c r="O133" s="161"/>
      <c r="P133" s="159"/>
      <c r="Q133" s="159"/>
      <c r="R133" s="159"/>
      <c r="S133" s="161"/>
      <c r="T133" s="161"/>
      <c r="U133" s="159">
        <f t="shared" si="17"/>
        <v>0</v>
      </c>
    </row>
    <row r="134" spans="1:21">
      <c r="A134" s="31" t="s">
        <v>131</v>
      </c>
      <c r="B134" s="21"/>
      <c r="C134" s="21" t="s">
        <v>14</v>
      </c>
      <c r="D134" s="21" t="s">
        <v>11</v>
      </c>
      <c r="E134" s="22">
        <v>123</v>
      </c>
      <c r="F134" s="23"/>
      <c r="G134" s="23"/>
      <c r="H134" s="23"/>
      <c r="I134" s="23"/>
      <c r="J134" s="161"/>
      <c r="K134" s="159"/>
      <c r="L134" s="159"/>
      <c r="M134" s="159"/>
      <c r="N134" s="159"/>
      <c r="O134" s="161"/>
      <c r="P134" s="159"/>
      <c r="Q134" s="159"/>
      <c r="R134" s="159"/>
      <c r="S134" s="161"/>
      <c r="T134" s="161"/>
      <c r="U134" s="159">
        <f t="shared" si="17"/>
        <v>0</v>
      </c>
    </row>
    <row r="135" spans="1:21">
      <c r="A135" s="31" t="s">
        <v>132</v>
      </c>
      <c r="B135" s="21"/>
      <c r="C135" s="21" t="s">
        <v>14</v>
      </c>
      <c r="D135" s="21" t="s">
        <v>11</v>
      </c>
      <c r="E135" s="22">
        <v>121</v>
      </c>
      <c r="F135" s="23"/>
      <c r="G135" s="23"/>
      <c r="H135" s="23"/>
      <c r="I135" s="23"/>
      <c r="J135" s="161"/>
      <c r="K135" s="159"/>
      <c r="L135" s="159"/>
      <c r="M135" s="159"/>
      <c r="N135" s="159"/>
      <c r="O135" s="161"/>
      <c r="P135" s="159"/>
      <c r="Q135" s="159"/>
      <c r="R135" s="159"/>
      <c r="S135" s="161"/>
      <c r="T135" s="161"/>
      <c r="U135" s="159">
        <f t="shared" si="17"/>
        <v>0</v>
      </c>
    </row>
    <row r="136" spans="1:21">
      <c r="A136" s="31" t="s">
        <v>133</v>
      </c>
      <c r="B136" s="21"/>
      <c r="C136" s="21" t="s">
        <v>14</v>
      </c>
      <c r="D136" s="21" t="s">
        <v>11</v>
      </c>
      <c r="E136" s="22">
        <v>77</v>
      </c>
      <c r="F136" s="23"/>
      <c r="G136" s="23"/>
      <c r="H136" s="23"/>
      <c r="I136" s="23"/>
      <c r="J136" s="161"/>
      <c r="K136" s="159"/>
      <c r="L136" s="159"/>
      <c r="M136" s="159"/>
      <c r="N136" s="159"/>
      <c r="O136" s="161"/>
      <c r="P136" s="159"/>
      <c r="Q136" s="159"/>
      <c r="R136" s="159"/>
      <c r="S136" s="161"/>
      <c r="T136" s="161"/>
      <c r="U136" s="159">
        <f t="shared" si="17"/>
        <v>0</v>
      </c>
    </row>
    <row r="137" spans="1:21" ht="12" thickBot="1">
      <c r="A137" s="43" t="s">
        <v>7</v>
      </c>
      <c r="B137" s="43" t="s">
        <v>7</v>
      </c>
      <c r="C137" s="44" t="s">
        <v>7</v>
      </c>
      <c r="D137" s="44" t="s">
        <v>7</v>
      </c>
      <c r="E137" s="44" t="s">
        <v>7</v>
      </c>
      <c r="F137" s="1"/>
      <c r="G137" s="1"/>
    </row>
    <row r="138" spans="1:21" ht="12" thickBot="1">
      <c r="A138" s="14" t="s">
        <v>134</v>
      </c>
      <c r="B138" s="15"/>
      <c r="C138" s="15"/>
      <c r="D138" s="15"/>
      <c r="E138" s="17">
        <f t="shared" ref="E138:M138" si="18">SUM(E140:E152)</f>
        <v>19516.504208385999</v>
      </c>
      <c r="F138" s="17">
        <f t="shared" si="18"/>
        <v>1597</v>
      </c>
      <c r="G138" s="17">
        <f t="shared" si="18"/>
        <v>1947</v>
      </c>
      <c r="H138" s="17">
        <f t="shared" si="18"/>
        <v>1775</v>
      </c>
      <c r="I138" s="17">
        <f t="shared" si="18"/>
        <v>1850</v>
      </c>
      <c r="J138" s="189">
        <f t="shared" si="18"/>
        <v>399</v>
      </c>
      <c r="K138" s="17">
        <f t="shared" si="18"/>
        <v>291</v>
      </c>
      <c r="L138" s="17">
        <f t="shared" si="18"/>
        <v>89</v>
      </c>
      <c r="M138" s="17">
        <f t="shared" si="18"/>
        <v>95</v>
      </c>
      <c r="N138" s="17">
        <f t="shared" ref="N138:U138" si="19">SUM(N140:N152)</f>
        <v>127</v>
      </c>
      <c r="O138" s="189">
        <f t="shared" si="19"/>
        <v>386</v>
      </c>
      <c r="P138" s="17">
        <f t="shared" si="19"/>
        <v>213</v>
      </c>
      <c r="Q138" s="17">
        <f t="shared" si="19"/>
        <v>0</v>
      </c>
      <c r="R138" s="17">
        <f t="shared" si="19"/>
        <v>0</v>
      </c>
      <c r="S138" s="189">
        <f>SUM(S140:S152)</f>
        <v>913</v>
      </c>
      <c r="T138" s="189">
        <f>SUM(T140:T152)</f>
        <v>80</v>
      </c>
      <c r="U138" s="17">
        <f t="shared" si="19"/>
        <v>2593</v>
      </c>
    </row>
    <row r="139" spans="1:21">
      <c r="A139" s="43" t="s">
        <v>7</v>
      </c>
      <c r="B139" s="43" t="s">
        <v>7</v>
      </c>
      <c r="C139" s="44" t="s">
        <v>7</v>
      </c>
      <c r="D139" s="44" t="s">
        <v>7</v>
      </c>
      <c r="E139" s="44" t="s">
        <v>7</v>
      </c>
      <c r="F139" s="1"/>
      <c r="G139" s="1"/>
    </row>
    <row r="140" spans="1:21">
      <c r="A140" s="20" t="s">
        <v>135</v>
      </c>
      <c r="B140" s="20"/>
      <c r="C140" s="21" t="s">
        <v>24</v>
      </c>
      <c r="D140" s="21" t="s">
        <v>11</v>
      </c>
      <c r="E140" s="22">
        <v>597</v>
      </c>
      <c r="F140" s="23">
        <v>0</v>
      </c>
      <c r="G140" s="23">
        <v>0</v>
      </c>
      <c r="H140" s="23">
        <v>0</v>
      </c>
      <c r="I140" s="23"/>
      <c r="J140" s="161"/>
      <c r="K140" s="159"/>
      <c r="L140" s="159"/>
      <c r="M140" s="159"/>
      <c r="N140" s="159"/>
      <c r="O140" s="161"/>
      <c r="P140" s="159"/>
      <c r="Q140" s="159"/>
      <c r="R140" s="159"/>
      <c r="S140" s="161"/>
      <c r="T140" s="161"/>
      <c r="U140" s="159">
        <f>SUM(J140:T140)</f>
        <v>0</v>
      </c>
    </row>
    <row r="141" spans="1:21">
      <c r="A141" s="34" t="s">
        <v>136</v>
      </c>
      <c r="B141" s="34"/>
      <c r="C141" s="35" t="s">
        <v>24</v>
      </c>
      <c r="D141" s="35" t="s">
        <v>17</v>
      </c>
      <c r="E141" s="36">
        <v>2544</v>
      </c>
      <c r="F141" s="37">
        <v>0</v>
      </c>
      <c r="G141" s="37">
        <v>350</v>
      </c>
      <c r="H141" s="37">
        <v>350</v>
      </c>
      <c r="I141" s="37">
        <v>350</v>
      </c>
      <c r="J141" s="161">
        <v>42</v>
      </c>
      <c r="K141" s="159">
        <f>35+73</f>
        <v>108</v>
      </c>
      <c r="L141" s="159">
        <v>77</v>
      </c>
      <c r="M141" s="159">
        <v>95</v>
      </c>
      <c r="N141" s="159">
        <v>100</v>
      </c>
      <c r="O141" s="161">
        <v>166</v>
      </c>
      <c r="P141" s="159">
        <v>38</v>
      </c>
      <c r="Q141" s="159"/>
      <c r="R141" s="159"/>
      <c r="S141" s="161"/>
      <c r="T141" s="161"/>
      <c r="U141" s="159">
        <f t="shared" ref="U141:U152" si="20">SUM(J141:T141)</f>
        <v>626</v>
      </c>
    </row>
    <row r="142" spans="1:21">
      <c r="A142" s="20" t="s">
        <v>137</v>
      </c>
      <c r="B142" s="20"/>
      <c r="C142" s="21" t="s">
        <v>24</v>
      </c>
      <c r="D142" s="21" t="s">
        <v>17</v>
      </c>
      <c r="E142" s="22">
        <v>1850.5849583859999</v>
      </c>
      <c r="F142" s="26">
        <v>350</v>
      </c>
      <c r="G142" s="26">
        <v>350</v>
      </c>
      <c r="H142" s="26">
        <v>355</v>
      </c>
      <c r="I142" s="26">
        <v>355</v>
      </c>
      <c r="J142" s="161">
        <v>240</v>
      </c>
      <c r="K142" s="159"/>
      <c r="L142" s="159"/>
      <c r="M142" s="159"/>
      <c r="N142" s="159">
        <v>27</v>
      </c>
      <c r="O142" s="161"/>
      <c r="P142" s="159">
        <v>62</v>
      </c>
      <c r="Q142" s="159"/>
      <c r="R142" s="159"/>
      <c r="S142" s="161"/>
      <c r="T142" s="161">
        <v>44</v>
      </c>
      <c r="U142" s="159">
        <f t="shared" si="20"/>
        <v>373</v>
      </c>
    </row>
    <row r="143" spans="1:21">
      <c r="A143" s="20" t="s">
        <v>137</v>
      </c>
      <c r="B143" s="20"/>
      <c r="C143" s="21" t="s">
        <v>24</v>
      </c>
      <c r="D143" s="21" t="s">
        <v>11</v>
      </c>
      <c r="E143" s="22">
        <f>618+(9.25*177.721)</f>
        <v>2261.9192499999999</v>
      </c>
      <c r="F143" s="26">
        <v>200</v>
      </c>
      <c r="G143" s="26">
        <v>200</v>
      </c>
      <c r="H143" s="26">
        <v>300</v>
      </c>
      <c r="I143" s="26">
        <v>300</v>
      </c>
      <c r="J143" s="161">
        <v>117</v>
      </c>
      <c r="K143" s="159">
        <f>136+47</f>
        <v>183</v>
      </c>
      <c r="L143" s="159">
        <v>12</v>
      </c>
      <c r="M143" s="159"/>
      <c r="N143" s="159"/>
      <c r="O143" s="161"/>
      <c r="P143" s="159">
        <v>113</v>
      </c>
      <c r="Q143" s="159"/>
      <c r="R143" s="159"/>
      <c r="S143" s="161"/>
      <c r="T143" s="161">
        <v>36</v>
      </c>
      <c r="U143" s="159">
        <f t="shared" si="20"/>
        <v>461</v>
      </c>
    </row>
    <row r="144" spans="1:21">
      <c r="A144" s="20" t="s">
        <v>138</v>
      </c>
      <c r="B144" s="31"/>
      <c r="C144" s="21" t="s">
        <v>26</v>
      </c>
      <c r="D144" s="21" t="s">
        <v>17</v>
      </c>
      <c r="E144" s="22">
        <v>1781</v>
      </c>
      <c r="F144" s="26">
        <v>397</v>
      </c>
      <c r="G144" s="26">
        <v>397</v>
      </c>
      <c r="H144" s="26">
        <v>200</v>
      </c>
      <c r="I144" s="26">
        <v>200</v>
      </c>
      <c r="J144" s="161"/>
      <c r="K144" s="159"/>
      <c r="L144" s="159"/>
      <c r="M144" s="159"/>
      <c r="N144" s="159"/>
      <c r="O144" s="161"/>
      <c r="P144" s="159"/>
      <c r="Q144" s="159"/>
      <c r="R144" s="159"/>
      <c r="S144" s="161"/>
      <c r="T144" s="161"/>
      <c r="U144" s="159">
        <f t="shared" si="20"/>
        <v>0</v>
      </c>
    </row>
    <row r="145" spans="1:21">
      <c r="A145" s="20" t="s">
        <v>139</v>
      </c>
      <c r="B145" s="21"/>
      <c r="C145" s="21" t="s">
        <v>140</v>
      </c>
      <c r="D145" s="21" t="s">
        <v>11</v>
      </c>
      <c r="E145" s="22">
        <v>3481</v>
      </c>
      <c r="F145" s="26"/>
      <c r="G145" s="26"/>
      <c r="H145" s="26"/>
      <c r="I145" s="26"/>
      <c r="J145" s="161"/>
      <c r="K145" s="159"/>
      <c r="L145" s="159"/>
      <c r="M145" s="159"/>
      <c r="N145" s="159"/>
      <c r="O145" s="161"/>
      <c r="P145" s="159"/>
      <c r="Q145" s="159"/>
      <c r="R145" s="159"/>
      <c r="S145" s="161"/>
      <c r="T145" s="161"/>
      <c r="U145" s="159">
        <f t="shared" si="20"/>
        <v>0</v>
      </c>
    </row>
    <row r="146" spans="1:21">
      <c r="A146" s="20" t="s">
        <v>141</v>
      </c>
      <c r="B146" s="21"/>
      <c r="C146" s="21" t="s">
        <v>24</v>
      </c>
      <c r="D146" s="21" t="s">
        <v>11</v>
      </c>
      <c r="E146" s="22">
        <v>151</v>
      </c>
      <c r="F146" s="26">
        <v>50</v>
      </c>
      <c r="G146" s="26">
        <v>50</v>
      </c>
      <c r="H146" s="26">
        <v>0</v>
      </c>
      <c r="I146" s="26"/>
      <c r="J146" s="161"/>
      <c r="K146" s="159"/>
      <c r="L146" s="159"/>
      <c r="M146" s="159"/>
      <c r="N146" s="159"/>
      <c r="O146" s="161"/>
      <c r="P146" s="159"/>
      <c r="Q146" s="159"/>
      <c r="R146" s="159"/>
      <c r="S146" s="161"/>
      <c r="T146" s="161"/>
      <c r="U146" s="159">
        <f t="shared" si="20"/>
        <v>0</v>
      </c>
    </row>
    <row r="147" spans="1:21">
      <c r="A147" s="20" t="s">
        <v>142</v>
      </c>
      <c r="B147" s="21"/>
      <c r="C147" s="21" t="s">
        <v>68</v>
      </c>
      <c r="D147" s="21" t="s">
        <v>11</v>
      </c>
      <c r="E147" s="22">
        <f>10*200</f>
        <v>2000</v>
      </c>
      <c r="F147" s="26">
        <v>250</v>
      </c>
      <c r="G147" s="26">
        <v>250</v>
      </c>
      <c r="H147" s="26">
        <v>250</v>
      </c>
      <c r="I147" s="26">
        <v>125</v>
      </c>
      <c r="J147" s="161"/>
      <c r="K147" s="159"/>
      <c r="L147" s="159"/>
      <c r="M147" s="159"/>
      <c r="N147" s="159"/>
      <c r="O147" s="161"/>
      <c r="P147" s="159"/>
      <c r="Q147" s="159"/>
      <c r="R147" s="159"/>
      <c r="S147" s="161">
        <v>118</v>
      </c>
      <c r="T147" s="161"/>
      <c r="U147" s="159">
        <f t="shared" si="20"/>
        <v>118</v>
      </c>
    </row>
    <row r="148" spans="1:21">
      <c r="A148" s="178" t="s">
        <v>245</v>
      </c>
      <c r="B148" s="172"/>
      <c r="C148" s="172" t="s">
        <v>68</v>
      </c>
      <c r="D148" s="172" t="s">
        <v>11</v>
      </c>
      <c r="E148" s="176">
        <f>8*200</f>
        <v>1600</v>
      </c>
      <c r="F148" s="180"/>
      <c r="G148" s="180"/>
      <c r="H148" s="180"/>
      <c r="I148" s="180">
        <v>200</v>
      </c>
      <c r="J148" s="161"/>
      <c r="K148" s="159"/>
      <c r="L148" s="159"/>
      <c r="M148" s="159"/>
      <c r="N148" s="159"/>
      <c r="O148" s="161"/>
      <c r="P148" s="159"/>
      <c r="Q148" s="159"/>
      <c r="R148" s="159"/>
      <c r="S148" s="161">
        <v>778</v>
      </c>
      <c r="T148" s="161"/>
      <c r="U148" s="159">
        <f t="shared" si="20"/>
        <v>778</v>
      </c>
    </row>
    <row r="149" spans="1:21">
      <c r="A149" s="31" t="s">
        <v>143</v>
      </c>
      <c r="B149" s="31"/>
      <c r="C149" s="21" t="s">
        <v>14</v>
      </c>
      <c r="D149" s="21" t="s">
        <v>11</v>
      </c>
      <c r="E149" s="22">
        <v>393</v>
      </c>
      <c r="F149" s="23"/>
      <c r="G149" s="23"/>
      <c r="H149" s="23"/>
      <c r="I149" s="23"/>
      <c r="J149" s="161"/>
      <c r="K149" s="159"/>
      <c r="L149" s="159"/>
      <c r="M149" s="159"/>
      <c r="N149" s="159"/>
      <c r="O149" s="161"/>
      <c r="P149" s="159"/>
      <c r="Q149" s="159"/>
      <c r="R149" s="159"/>
      <c r="S149" s="161"/>
      <c r="T149" s="161"/>
      <c r="U149" s="159">
        <f t="shared" si="20"/>
        <v>0</v>
      </c>
    </row>
    <row r="150" spans="1:21">
      <c r="A150" s="31" t="s">
        <v>144</v>
      </c>
      <c r="B150" s="31"/>
      <c r="C150" s="21" t="s">
        <v>14</v>
      </c>
      <c r="D150" s="21" t="s">
        <v>11</v>
      </c>
      <c r="E150" s="22">
        <v>77</v>
      </c>
      <c r="F150" s="23"/>
      <c r="G150" s="23"/>
      <c r="H150" s="23"/>
      <c r="I150" s="23"/>
      <c r="J150" s="161"/>
      <c r="K150" s="159"/>
      <c r="L150" s="159"/>
      <c r="M150" s="159"/>
      <c r="N150" s="159"/>
      <c r="O150" s="161"/>
      <c r="P150" s="159"/>
      <c r="Q150" s="159"/>
      <c r="R150" s="159"/>
      <c r="S150" s="161"/>
      <c r="T150" s="161"/>
      <c r="U150" s="159">
        <f t="shared" si="20"/>
        <v>0</v>
      </c>
    </row>
    <row r="151" spans="1:21">
      <c r="A151" s="31" t="s">
        <v>145</v>
      </c>
      <c r="B151" s="21"/>
      <c r="C151" s="21" t="s">
        <v>14</v>
      </c>
      <c r="D151" s="21" t="s">
        <v>11</v>
      </c>
      <c r="E151" s="22">
        <v>163</v>
      </c>
      <c r="F151" s="23"/>
      <c r="G151" s="23"/>
      <c r="H151" s="23"/>
      <c r="I151" s="23"/>
      <c r="J151" s="161"/>
      <c r="K151" s="159"/>
      <c r="L151" s="159"/>
      <c r="M151" s="159"/>
      <c r="N151" s="159"/>
      <c r="O151" s="161"/>
      <c r="P151" s="159"/>
      <c r="Q151" s="159"/>
      <c r="R151" s="159"/>
      <c r="S151" s="161"/>
      <c r="T151" s="161"/>
      <c r="U151" s="159">
        <f t="shared" si="20"/>
        <v>0</v>
      </c>
    </row>
    <row r="152" spans="1:21">
      <c r="A152" s="20" t="s">
        <v>146</v>
      </c>
      <c r="B152" s="21"/>
      <c r="C152" s="21" t="s">
        <v>24</v>
      </c>
      <c r="D152" s="21" t="s">
        <v>17</v>
      </c>
      <c r="E152" s="22">
        <v>2617</v>
      </c>
      <c r="F152" s="26">
        <v>350</v>
      </c>
      <c r="G152" s="26">
        <v>350</v>
      </c>
      <c r="H152" s="26">
        <v>320</v>
      </c>
      <c r="I152" s="26">
        <v>320</v>
      </c>
      <c r="J152" s="161"/>
      <c r="K152" s="159"/>
      <c r="L152" s="159"/>
      <c r="M152" s="159"/>
      <c r="N152" s="159"/>
      <c r="O152" s="161">
        <v>220</v>
      </c>
      <c r="P152" s="159"/>
      <c r="Q152" s="159"/>
      <c r="R152" s="159"/>
      <c r="S152" s="161">
        <v>17</v>
      </c>
      <c r="T152" s="161"/>
      <c r="U152" s="159">
        <f t="shared" si="20"/>
        <v>237</v>
      </c>
    </row>
    <row r="153" spans="1:21" ht="12" thickBot="1">
      <c r="A153" s="43" t="s">
        <v>7</v>
      </c>
      <c r="B153" s="43" t="s">
        <v>7</v>
      </c>
      <c r="C153" s="44" t="s">
        <v>7</v>
      </c>
      <c r="D153" s="44" t="s">
        <v>7</v>
      </c>
      <c r="E153" s="44" t="s">
        <v>7</v>
      </c>
      <c r="F153" s="1"/>
      <c r="G153" s="1"/>
    </row>
    <row r="154" spans="1:21" ht="12" thickBot="1">
      <c r="A154" s="14" t="s">
        <v>147</v>
      </c>
      <c r="B154" s="15"/>
      <c r="C154" s="14"/>
      <c r="D154" s="15"/>
      <c r="E154" s="17">
        <f>SUM(E157:E193)</f>
        <v>37882.046999999999</v>
      </c>
      <c r="F154" s="17">
        <f t="shared" ref="F154:M154" si="21">SUM(F156:F180)</f>
        <v>5758</v>
      </c>
      <c r="G154" s="17">
        <f t="shared" si="21"/>
        <v>6358</v>
      </c>
      <c r="H154" s="17">
        <f t="shared" si="21"/>
        <v>5685</v>
      </c>
      <c r="I154" s="17">
        <f t="shared" si="21"/>
        <v>5735</v>
      </c>
      <c r="J154" s="189">
        <f t="shared" si="21"/>
        <v>192</v>
      </c>
      <c r="K154" s="17">
        <f t="shared" si="21"/>
        <v>0</v>
      </c>
      <c r="L154" s="17">
        <f t="shared" si="21"/>
        <v>0</v>
      </c>
      <c r="M154" s="17">
        <f t="shared" si="21"/>
        <v>0</v>
      </c>
      <c r="N154" s="17">
        <f t="shared" ref="N154:U154" si="22">SUM(N156:N193)</f>
        <v>94</v>
      </c>
      <c r="O154" s="189">
        <f t="shared" si="22"/>
        <v>157</v>
      </c>
      <c r="P154" s="17">
        <f t="shared" si="22"/>
        <v>60</v>
      </c>
      <c r="Q154" s="17">
        <f t="shared" si="22"/>
        <v>158</v>
      </c>
      <c r="R154" s="17">
        <f t="shared" si="22"/>
        <v>237</v>
      </c>
      <c r="S154" s="189">
        <f>SUM(S156:S193)</f>
        <v>194</v>
      </c>
      <c r="T154" s="189">
        <f>SUM(T156:T193)</f>
        <v>676</v>
      </c>
      <c r="U154" s="17">
        <f t="shared" si="22"/>
        <v>1768</v>
      </c>
    </row>
    <row r="155" spans="1:21">
      <c r="A155" s="43" t="s">
        <v>7</v>
      </c>
      <c r="B155" s="43" t="s">
        <v>7</v>
      </c>
      <c r="C155" s="44" t="s">
        <v>7</v>
      </c>
      <c r="D155" s="44" t="s">
        <v>7</v>
      </c>
      <c r="E155" s="44" t="s">
        <v>7</v>
      </c>
      <c r="F155" s="1"/>
      <c r="G155" s="1"/>
    </row>
    <row r="156" spans="1:21">
      <c r="A156" s="99" t="s">
        <v>148</v>
      </c>
      <c r="B156" s="100"/>
      <c r="C156" s="101" t="s">
        <v>24</v>
      </c>
      <c r="D156" s="21" t="s">
        <v>17</v>
      </c>
      <c r="E156" s="102">
        <v>889</v>
      </c>
      <c r="F156" s="26">
        <v>100</v>
      </c>
      <c r="G156" s="26">
        <v>100</v>
      </c>
      <c r="H156" s="26">
        <v>0</v>
      </c>
      <c r="I156" s="26">
        <v>0</v>
      </c>
      <c r="J156" s="161"/>
      <c r="K156" s="159"/>
      <c r="L156" s="159"/>
      <c r="M156" s="159"/>
      <c r="N156" s="159"/>
      <c r="O156" s="161"/>
      <c r="P156" s="159"/>
      <c r="Q156" s="159"/>
      <c r="R156" s="159"/>
      <c r="S156" s="161"/>
      <c r="T156" s="161"/>
      <c r="U156" s="159">
        <f>SUM(J156:T156)</f>
        <v>0</v>
      </c>
    </row>
    <row r="157" spans="1:21">
      <c r="A157" s="20" t="s">
        <v>149</v>
      </c>
      <c r="B157" s="20"/>
      <c r="C157" s="21" t="s">
        <v>24</v>
      </c>
      <c r="D157" s="21" t="s">
        <v>17</v>
      </c>
      <c r="E157" s="22">
        <v>194</v>
      </c>
      <c r="F157" s="26">
        <v>0</v>
      </c>
      <c r="G157" s="26">
        <v>0</v>
      </c>
      <c r="H157" s="26">
        <v>0</v>
      </c>
      <c r="I157" s="26">
        <v>0</v>
      </c>
      <c r="J157" s="161"/>
      <c r="K157" s="159"/>
      <c r="L157" s="159"/>
      <c r="M157" s="159"/>
      <c r="N157" s="159"/>
      <c r="O157" s="161"/>
      <c r="P157" s="159"/>
      <c r="Q157" s="159"/>
      <c r="R157" s="159"/>
      <c r="S157" s="161"/>
      <c r="T157" s="161"/>
      <c r="U157" s="159">
        <f t="shared" ref="U157:U193" si="23">SUM(J157:T157)</f>
        <v>0</v>
      </c>
    </row>
    <row r="158" spans="1:21">
      <c r="A158" s="20" t="s">
        <v>149</v>
      </c>
      <c r="B158" s="20"/>
      <c r="C158" s="21" t="s">
        <v>24</v>
      </c>
      <c r="D158" s="21" t="s">
        <v>11</v>
      </c>
      <c r="E158" s="22">
        <v>883</v>
      </c>
      <c r="F158" s="26">
        <v>0</v>
      </c>
      <c r="G158" s="26">
        <v>0</v>
      </c>
      <c r="H158" s="26">
        <v>0</v>
      </c>
      <c r="I158" s="26">
        <v>0</v>
      </c>
      <c r="J158" s="161"/>
      <c r="K158" s="159"/>
      <c r="L158" s="159"/>
      <c r="M158" s="159"/>
      <c r="N158" s="159"/>
      <c r="O158" s="161"/>
      <c r="P158" s="159"/>
      <c r="Q158" s="159"/>
      <c r="R158" s="159"/>
      <c r="S158" s="161"/>
      <c r="T158" s="161"/>
      <c r="U158" s="159">
        <f t="shared" si="23"/>
        <v>0</v>
      </c>
    </row>
    <row r="159" spans="1:21">
      <c r="A159" s="20" t="s">
        <v>150</v>
      </c>
      <c r="B159" s="20"/>
      <c r="C159" s="21" t="s">
        <v>24</v>
      </c>
      <c r="D159" s="21" t="s">
        <v>17</v>
      </c>
      <c r="E159" s="22">
        <v>2544</v>
      </c>
      <c r="F159" s="26">
        <v>346</v>
      </c>
      <c r="G159" s="26">
        <v>346</v>
      </c>
      <c r="H159" s="26">
        <v>0</v>
      </c>
      <c r="I159" s="26">
        <v>0</v>
      </c>
      <c r="J159" s="161"/>
      <c r="K159" s="159"/>
      <c r="L159" s="159"/>
      <c r="M159" s="159"/>
      <c r="N159" s="159"/>
      <c r="O159" s="161"/>
      <c r="P159" s="159"/>
      <c r="Q159" s="159"/>
      <c r="R159" s="159"/>
      <c r="S159" s="161"/>
      <c r="T159" s="161"/>
      <c r="U159" s="159">
        <f t="shared" si="23"/>
        <v>0</v>
      </c>
    </row>
    <row r="160" spans="1:21">
      <c r="A160" s="103" t="s">
        <v>151</v>
      </c>
      <c r="B160" s="103"/>
      <c r="C160" s="104" t="s">
        <v>24</v>
      </c>
      <c r="D160" s="104" t="s">
        <v>17</v>
      </c>
      <c r="E160" s="105">
        <v>2466</v>
      </c>
      <c r="F160" s="106">
        <v>246</v>
      </c>
      <c r="G160" s="106">
        <v>246</v>
      </c>
      <c r="H160" s="106">
        <v>170</v>
      </c>
      <c r="I160" s="106">
        <v>170</v>
      </c>
      <c r="J160" s="161"/>
      <c r="K160" s="159"/>
      <c r="L160" s="159"/>
      <c r="M160" s="159"/>
      <c r="N160" s="159"/>
      <c r="O160" s="161">
        <v>79</v>
      </c>
      <c r="P160" s="159"/>
      <c r="Q160" s="159"/>
      <c r="R160" s="159"/>
      <c r="S160" s="161"/>
      <c r="T160" s="161">
        <v>75</v>
      </c>
      <c r="U160" s="159">
        <f t="shared" si="23"/>
        <v>154</v>
      </c>
    </row>
    <row r="161" spans="1:21">
      <c r="A161" s="103" t="s">
        <v>151</v>
      </c>
      <c r="B161" s="103"/>
      <c r="C161" s="104" t="s">
        <v>24</v>
      </c>
      <c r="D161" s="104" t="s">
        <v>11</v>
      </c>
      <c r="E161" s="105">
        <v>889</v>
      </c>
      <c r="F161" s="106">
        <v>50</v>
      </c>
      <c r="G161" s="106">
        <v>50</v>
      </c>
      <c r="H161" s="106">
        <v>50</v>
      </c>
      <c r="I161" s="106">
        <v>50</v>
      </c>
      <c r="J161" s="161"/>
      <c r="K161" s="159"/>
      <c r="L161" s="159"/>
      <c r="M161" s="159"/>
      <c r="N161" s="159"/>
      <c r="O161" s="161">
        <v>28</v>
      </c>
      <c r="P161" s="159"/>
      <c r="Q161" s="159"/>
      <c r="R161" s="159"/>
      <c r="S161" s="161"/>
      <c r="T161" s="161">
        <v>26</v>
      </c>
      <c r="U161" s="159">
        <f t="shared" si="23"/>
        <v>54</v>
      </c>
    </row>
    <row r="162" spans="1:21">
      <c r="A162" s="34" t="s">
        <v>151</v>
      </c>
      <c r="B162" s="34"/>
      <c r="C162" s="35" t="s">
        <v>26</v>
      </c>
      <c r="D162" s="35" t="s">
        <v>17</v>
      </c>
      <c r="E162" s="36">
        <v>2310</v>
      </c>
      <c r="F162" s="37"/>
      <c r="G162" s="37">
        <v>550</v>
      </c>
      <c r="H162" s="37">
        <v>250</v>
      </c>
      <c r="I162" s="37">
        <v>250</v>
      </c>
      <c r="J162" s="161"/>
      <c r="K162" s="159"/>
      <c r="L162" s="159"/>
      <c r="M162" s="159"/>
      <c r="N162" s="159"/>
      <c r="O162" s="161"/>
      <c r="P162" s="159"/>
      <c r="Q162" s="159"/>
      <c r="R162" s="159"/>
      <c r="S162" s="161"/>
      <c r="T162" s="161"/>
      <c r="U162" s="159">
        <f t="shared" si="23"/>
        <v>0</v>
      </c>
    </row>
    <row r="163" spans="1:21">
      <c r="A163" s="34" t="s">
        <v>152</v>
      </c>
      <c r="B163" s="34"/>
      <c r="C163" s="35" t="s">
        <v>24</v>
      </c>
      <c r="D163" s="35" t="s">
        <v>11</v>
      </c>
      <c r="E163" s="36">
        <v>445</v>
      </c>
      <c r="F163" s="37"/>
      <c r="G163" s="37">
        <v>50</v>
      </c>
      <c r="H163" s="37">
        <v>50</v>
      </c>
      <c r="I163" s="37">
        <v>50</v>
      </c>
      <c r="J163" s="161"/>
      <c r="K163" s="159"/>
      <c r="L163" s="159"/>
      <c r="M163" s="159"/>
      <c r="N163" s="159"/>
      <c r="O163" s="161"/>
      <c r="P163" s="159"/>
      <c r="Q163" s="159"/>
      <c r="R163" s="159"/>
      <c r="S163" s="161">
        <v>71</v>
      </c>
      <c r="T163" s="161"/>
      <c r="U163" s="159">
        <f t="shared" si="23"/>
        <v>71</v>
      </c>
    </row>
    <row r="164" spans="1:21">
      <c r="A164" s="28" t="s">
        <v>233</v>
      </c>
      <c r="B164" s="107" t="s">
        <v>61</v>
      </c>
      <c r="C164" s="29" t="s">
        <v>26</v>
      </c>
      <c r="D164" s="29" t="s">
        <v>17</v>
      </c>
      <c r="E164" s="30">
        <v>4325</v>
      </c>
      <c r="F164" s="26">
        <v>1180</v>
      </c>
      <c r="G164" s="26">
        <v>1180</v>
      </c>
      <c r="H164" s="26">
        <v>1300</v>
      </c>
      <c r="I164" s="26">
        <v>1300</v>
      </c>
      <c r="J164" s="161">
        <v>62</v>
      </c>
      <c r="K164" s="159"/>
      <c r="L164" s="159"/>
      <c r="M164" s="159"/>
      <c r="N164" s="159"/>
      <c r="O164" s="161"/>
      <c r="P164" s="159"/>
      <c r="Q164" s="159">
        <v>83</v>
      </c>
      <c r="R164" s="159"/>
      <c r="S164" s="161">
        <v>86</v>
      </c>
      <c r="T164" s="161">
        <v>456</v>
      </c>
      <c r="U164" s="159">
        <f t="shared" si="23"/>
        <v>687</v>
      </c>
    </row>
    <row r="165" spans="1:21">
      <c r="A165" s="28" t="s">
        <v>153</v>
      </c>
      <c r="B165" s="107" t="s">
        <v>61</v>
      </c>
      <c r="C165" s="29" t="s">
        <v>29</v>
      </c>
      <c r="D165" s="29" t="s">
        <v>17</v>
      </c>
      <c r="E165" s="30">
        <v>1454</v>
      </c>
      <c r="F165" s="26">
        <v>450</v>
      </c>
      <c r="G165" s="26">
        <v>450</v>
      </c>
      <c r="H165" s="26">
        <v>262</v>
      </c>
      <c r="I165" s="26">
        <v>262</v>
      </c>
      <c r="J165" s="161"/>
      <c r="K165" s="159"/>
      <c r="L165" s="159"/>
      <c r="M165" s="159"/>
      <c r="N165" s="159"/>
      <c r="O165" s="161"/>
      <c r="P165" s="159"/>
      <c r="Q165" s="159"/>
      <c r="R165" s="159"/>
      <c r="S165" s="161"/>
      <c r="T165" s="161"/>
      <c r="U165" s="159">
        <f t="shared" si="23"/>
        <v>0</v>
      </c>
    </row>
    <row r="166" spans="1:21">
      <c r="A166" s="108" t="s">
        <v>154</v>
      </c>
      <c r="B166" s="109"/>
      <c r="C166" s="83" t="s">
        <v>29</v>
      </c>
      <c r="D166" s="83" t="s">
        <v>17</v>
      </c>
      <c r="E166" s="84">
        <v>1950</v>
      </c>
      <c r="F166" s="110">
        <v>250</v>
      </c>
      <c r="G166" s="110">
        <v>200</v>
      </c>
      <c r="H166" s="110">
        <v>100</v>
      </c>
      <c r="I166" s="110">
        <v>100</v>
      </c>
      <c r="J166" s="161">
        <v>61</v>
      </c>
      <c r="K166" s="159"/>
      <c r="L166" s="159"/>
      <c r="M166" s="159"/>
      <c r="N166" s="159">
        <v>28</v>
      </c>
      <c r="O166" s="161"/>
      <c r="P166" s="159"/>
      <c r="Q166" s="159">
        <v>46</v>
      </c>
      <c r="R166" s="159">
        <v>45</v>
      </c>
      <c r="S166" s="161"/>
      <c r="T166" s="161">
        <v>13</v>
      </c>
      <c r="U166" s="159">
        <f t="shared" si="23"/>
        <v>193</v>
      </c>
    </row>
    <row r="167" spans="1:21">
      <c r="A167" s="34" t="s">
        <v>154</v>
      </c>
      <c r="B167" s="111"/>
      <c r="C167" s="35" t="s">
        <v>29</v>
      </c>
      <c r="D167" s="35" t="s">
        <v>11</v>
      </c>
      <c r="E167" s="36">
        <v>76</v>
      </c>
      <c r="F167" s="37">
        <v>0</v>
      </c>
      <c r="G167" s="37">
        <v>50</v>
      </c>
      <c r="H167" s="37">
        <v>25</v>
      </c>
      <c r="I167" s="37">
        <v>25</v>
      </c>
      <c r="J167" s="161">
        <v>10</v>
      </c>
      <c r="K167" s="159"/>
      <c r="L167" s="159"/>
      <c r="M167" s="159"/>
      <c r="N167" s="159"/>
      <c r="O167" s="161"/>
      <c r="P167" s="159"/>
      <c r="Q167" s="159">
        <v>7</v>
      </c>
      <c r="R167" s="159">
        <v>7</v>
      </c>
      <c r="S167" s="161"/>
      <c r="T167" s="161"/>
      <c r="U167" s="159">
        <f t="shared" si="23"/>
        <v>24</v>
      </c>
    </row>
    <row r="168" spans="1:21">
      <c r="A168" s="178" t="s">
        <v>246</v>
      </c>
      <c r="B168" s="185"/>
      <c r="C168" s="172" t="s">
        <v>68</v>
      </c>
      <c r="D168" s="172" t="s">
        <v>11</v>
      </c>
      <c r="E168" s="173">
        <f>7*200</f>
        <v>1400</v>
      </c>
      <c r="F168" s="37"/>
      <c r="G168" s="37"/>
      <c r="H168" s="37"/>
      <c r="I168" s="37">
        <v>50</v>
      </c>
      <c r="J168" s="161"/>
      <c r="K168" s="159"/>
      <c r="L168" s="159"/>
      <c r="M168" s="159"/>
      <c r="N168" s="159"/>
      <c r="O168" s="161"/>
      <c r="P168" s="159"/>
      <c r="Q168" s="159"/>
      <c r="R168" s="159"/>
      <c r="S168" s="161">
        <v>37</v>
      </c>
      <c r="T168" s="161"/>
      <c r="U168" s="159">
        <f t="shared" si="23"/>
        <v>37</v>
      </c>
    </row>
    <row r="169" spans="1:21">
      <c r="A169" s="20" t="s">
        <v>155</v>
      </c>
      <c r="B169" s="112"/>
      <c r="C169" s="21" t="s">
        <v>26</v>
      </c>
      <c r="D169" s="21" t="s">
        <v>17</v>
      </c>
      <c r="E169" s="22">
        <v>1030</v>
      </c>
      <c r="F169" s="26">
        <v>550</v>
      </c>
      <c r="G169" s="26">
        <v>550</v>
      </c>
      <c r="H169" s="26">
        <v>350</v>
      </c>
      <c r="I169" s="26">
        <v>350</v>
      </c>
      <c r="J169" s="161">
        <v>49</v>
      </c>
      <c r="K169" s="159"/>
      <c r="L169" s="159"/>
      <c r="M169" s="159"/>
      <c r="N169" s="159"/>
      <c r="O169" s="161"/>
      <c r="P169" s="159"/>
      <c r="Q169" s="159"/>
      <c r="R169" s="159"/>
      <c r="S169" s="161"/>
      <c r="T169" s="161"/>
      <c r="U169" s="159">
        <f t="shared" si="23"/>
        <v>49</v>
      </c>
    </row>
    <row r="170" spans="1:21">
      <c r="A170" s="20" t="s">
        <v>155</v>
      </c>
      <c r="B170" s="112"/>
      <c r="C170" s="21" t="s">
        <v>26</v>
      </c>
      <c r="D170" s="21" t="s">
        <v>17</v>
      </c>
      <c r="E170" s="22">
        <v>3554</v>
      </c>
      <c r="F170" s="26">
        <v>550</v>
      </c>
      <c r="G170" s="26">
        <v>550</v>
      </c>
      <c r="H170" s="26">
        <v>750</v>
      </c>
      <c r="I170" s="26">
        <v>750</v>
      </c>
      <c r="J170" s="161"/>
      <c r="K170" s="159"/>
      <c r="L170" s="159"/>
      <c r="M170" s="159"/>
      <c r="N170" s="159"/>
      <c r="O170" s="161">
        <v>50</v>
      </c>
      <c r="P170" s="159">
        <v>60</v>
      </c>
      <c r="Q170" s="159"/>
      <c r="R170" s="159">
        <v>102</v>
      </c>
      <c r="S170" s="161"/>
      <c r="T170" s="161"/>
      <c r="U170" s="159">
        <f t="shared" si="23"/>
        <v>212</v>
      </c>
    </row>
    <row r="171" spans="1:21">
      <c r="A171" s="20" t="s">
        <v>155</v>
      </c>
      <c r="B171" s="112"/>
      <c r="C171" s="21" t="s">
        <v>26</v>
      </c>
      <c r="D171" s="21" t="s">
        <v>11</v>
      </c>
      <c r="E171" s="22">
        <v>1244.047</v>
      </c>
      <c r="F171" s="26">
        <v>175</v>
      </c>
      <c r="G171" s="26">
        <v>175</v>
      </c>
      <c r="H171" s="26">
        <v>75</v>
      </c>
      <c r="I171" s="26">
        <v>75</v>
      </c>
      <c r="J171" s="161"/>
      <c r="K171" s="159"/>
      <c r="L171" s="159"/>
      <c r="M171" s="159"/>
      <c r="N171" s="159">
        <v>50</v>
      </c>
      <c r="O171" s="161"/>
      <c r="P171" s="159"/>
      <c r="Q171" s="159"/>
      <c r="R171" s="159"/>
      <c r="S171" s="161"/>
      <c r="T171" s="161">
        <v>106</v>
      </c>
      <c r="U171" s="159">
        <f t="shared" si="23"/>
        <v>156</v>
      </c>
    </row>
    <row r="172" spans="1:21">
      <c r="A172" s="28" t="s">
        <v>235</v>
      </c>
      <c r="B172" s="107" t="s">
        <v>61</v>
      </c>
      <c r="C172" s="29" t="s">
        <v>26</v>
      </c>
      <c r="D172" s="29" t="s">
        <v>17</v>
      </c>
      <c r="E172" s="30">
        <v>5484</v>
      </c>
      <c r="F172" s="26">
        <v>900</v>
      </c>
      <c r="G172" s="26">
        <v>900</v>
      </c>
      <c r="H172" s="26">
        <v>1603</v>
      </c>
      <c r="I172" s="26">
        <v>1603</v>
      </c>
      <c r="J172" s="161"/>
      <c r="K172" s="159"/>
      <c r="L172" s="159"/>
      <c r="M172" s="159"/>
      <c r="N172" s="159"/>
      <c r="O172" s="161"/>
      <c r="P172" s="159"/>
      <c r="Q172" s="159"/>
      <c r="R172" s="159">
        <v>83</v>
      </c>
      <c r="S172" s="161"/>
      <c r="T172" s="161"/>
      <c r="U172" s="159">
        <f t="shared" si="23"/>
        <v>83</v>
      </c>
    </row>
    <row r="173" spans="1:21">
      <c r="A173" s="28" t="s">
        <v>234</v>
      </c>
      <c r="B173" s="107" t="s">
        <v>61</v>
      </c>
      <c r="C173" s="29" t="s">
        <v>26</v>
      </c>
      <c r="D173" s="29" t="s">
        <v>17</v>
      </c>
      <c r="E173" s="30">
        <v>738</v>
      </c>
      <c r="F173" s="26">
        <v>508</v>
      </c>
      <c r="G173" s="26">
        <v>508</v>
      </c>
      <c r="H173" s="26">
        <v>500</v>
      </c>
      <c r="I173" s="26">
        <v>500</v>
      </c>
      <c r="J173" s="161">
        <v>10</v>
      </c>
      <c r="K173" s="159"/>
      <c r="L173" s="159"/>
      <c r="M173" s="159"/>
      <c r="N173" s="159">
        <v>16</v>
      </c>
      <c r="O173" s="161"/>
      <c r="P173" s="159"/>
      <c r="Q173" s="159">
        <v>22</v>
      </c>
      <c r="R173" s="159"/>
      <c r="S173" s="161"/>
      <c r="T173" s="161"/>
      <c r="U173" s="159">
        <f t="shared" si="23"/>
        <v>48</v>
      </c>
    </row>
    <row r="174" spans="1:21">
      <c r="A174" s="28" t="s">
        <v>156</v>
      </c>
      <c r="B174" s="29"/>
      <c r="C174" s="29" t="s">
        <v>26</v>
      </c>
      <c r="D174" s="29" t="s">
        <v>11</v>
      </c>
      <c r="E174" s="30">
        <v>65</v>
      </c>
      <c r="F174" s="26">
        <v>65</v>
      </c>
      <c r="G174" s="26">
        <v>65</v>
      </c>
      <c r="H174" s="26">
        <v>0</v>
      </c>
      <c r="I174" s="26">
        <v>0</v>
      </c>
      <c r="J174" s="161"/>
      <c r="K174" s="159"/>
      <c r="L174" s="159"/>
      <c r="M174" s="159"/>
      <c r="N174" s="159"/>
      <c r="O174" s="161"/>
      <c r="P174" s="159"/>
      <c r="Q174" s="159"/>
      <c r="R174" s="159"/>
      <c r="S174" s="161"/>
      <c r="T174" s="161"/>
      <c r="U174" s="159">
        <f t="shared" si="23"/>
        <v>0</v>
      </c>
    </row>
    <row r="175" spans="1:21">
      <c r="A175" s="20" t="s">
        <v>157</v>
      </c>
      <c r="B175" s="21"/>
      <c r="C175" s="21" t="s">
        <v>14</v>
      </c>
      <c r="D175" s="21" t="s">
        <v>11</v>
      </c>
      <c r="E175" s="22">
        <v>215</v>
      </c>
      <c r="F175" s="23"/>
      <c r="G175" s="23"/>
      <c r="H175" s="23"/>
      <c r="I175" s="23"/>
      <c r="J175" s="161"/>
      <c r="K175" s="159"/>
      <c r="L175" s="159"/>
      <c r="M175" s="159"/>
      <c r="N175" s="159"/>
      <c r="O175" s="161"/>
      <c r="P175" s="159"/>
      <c r="Q175" s="159"/>
      <c r="R175" s="159"/>
      <c r="S175" s="161"/>
      <c r="T175" s="161"/>
      <c r="U175" s="159">
        <f t="shared" si="23"/>
        <v>0</v>
      </c>
    </row>
    <row r="176" spans="1:21">
      <c r="A176" s="20" t="s">
        <v>158</v>
      </c>
      <c r="B176" s="21"/>
      <c r="C176" s="21" t="s">
        <v>14</v>
      </c>
      <c r="D176" s="21" t="s">
        <v>11</v>
      </c>
      <c r="E176" s="22">
        <v>226</v>
      </c>
      <c r="F176" s="23"/>
      <c r="G176" s="23"/>
      <c r="H176" s="23"/>
      <c r="I176" s="23"/>
      <c r="J176" s="161"/>
      <c r="K176" s="159"/>
      <c r="L176" s="159"/>
      <c r="M176" s="159"/>
      <c r="N176" s="159"/>
      <c r="O176" s="161"/>
      <c r="P176" s="159"/>
      <c r="Q176" s="159"/>
      <c r="R176" s="159"/>
      <c r="S176" s="161"/>
      <c r="T176" s="161"/>
      <c r="U176" s="159">
        <f t="shared" si="23"/>
        <v>0</v>
      </c>
    </row>
    <row r="177" spans="1:21">
      <c r="A177" s="20" t="s">
        <v>159</v>
      </c>
      <c r="B177" s="21"/>
      <c r="C177" s="21" t="s">
        <v>14</v>
      </c>
      <c r="D177" s="21" t="s">
        <v>11</v>
      </c>
      <c r="E177" s="22">
        <v>60</v>
      </c>
      <c r="F177" s="23"/>
      <c r="G177" s="23"/>
      <c r="H177" s="23"/>
      <c r="I177" s="23"/>
      <c r="J177" s="161"/>
      <c r="K177" s="159"/>
      <c r="L177" s="159"/>
      <c r="M177" s="159"/>
      <c r="N177" s="159"/>
      <c r="O177" s="161"/>
      <c r="P177" s="159"/>
      <c r="Q177" s="159"/>
      <c r="R177" s="159"/>
      <c r="S177" s="161"/>
      <c r="T177" s="161"/>
      <c r="U177" s="159">
        <f t="shared" si="23"/>
        <v>0</v>
      </c>
    </row>
    <row r="178" spans="1:21">
      <c r="A178" s="20" t="s">
        <v>160</v>
      </c>
      <c r="B178" s="31"/>
      <c r="C178" s="21" t="s">
        <v>26</v>
      </c>
      <c r="D178" s="21" t="s">
        <v>17</v>
      </c>
      <c r="E178" s="22">
        <v>807</v>
      </c>
      <c r="F178" s="26">
        <v>288</v>
      </c>
      <c r="G178" s="26">
        <v>288</v>
      </c>
      <c r="H178" s="26">
        <v>0</v>
      </c>
      <c r="I178" s="26">
        <v>0</v>
      </c>
      <c r="J178" s="161"/>
      <c r="K178" s="159"/>
      <c r="L178" s="159"/>
      <c r="M178" s="159"/>
      <c r="N178" s="159"/>
      <c r="O178" s="161"/>
      <c r="P178" s="159"/>
      <c r="Q178" s="159"/>
      <c r="R178" s="159"/>
      <c r="S178" s="161"/>
      <c r="T178" s="161"/>
      <c r="U178" s="159">
        <f t="shared" si="23"/>
        <v>0</v>
      </c>
    </row>
    <row r="179" spans="1:21">
      <c r="A179" s="20" t="s">
        <v>161</v>
      </c>
      <c r="B179" s="20"/>
      <c r="C179" s="21" t="s">
        <v>162</v>
      </c>
      <c r="D179" s="21" t="s">
        <v>11</v>
      </c>
      <c r="E179" s="22">
        <v>622</v>
      </c>
      <c r="F179" s="26"/>
      <c r="G179" s="26"/>
      <c r="H179" s="26">
        <v>100</v>
      </c>
      <c r="I179" s="26">
        <v>100</v>
      </c>
      <c r="J179" s="161"/>
      <c r="K179" s="159"/>
      <c r="L179" s="159"/>
      <c r="M179" s="159"/>
      <c r="N179" s="159"/>
      <c r="O179" s="161"/>
      <c r="P179" s="159"/>
      <c r="Q179" s="159"/>
      <c r="R179" s="159"/>
      <c r="S179" s="161"/>
      <c r="T179" s="161"/>
      <c r="U179" s="159">
        <f t="shared" si="23"/>
        <v>0</v>
      </c>
    </row>
    <row r="180" spans="1:21">
      <c r="A180" s="20" t="s">
        <v>163</v>
      </c>
      <c r="B180" s="20"/>
      <c r="C180" s="21" t="s">
        <v>140</v>
      </c>
      <c r="D180" s="21" t="s">
        <v>11</v>
      </c>
      <c r="E180" s="22">
        <v>2451</v>
      </c>
      <c r="F180" s="26">
        <v>100</v>
      </c>
      <c r="G180" s="26">
        <v>100</v>
      </c>
      <c r="H180" s="26">
        <v>100</v>
      </c>
      <c r="I180" s="26">
        <v>100</v>
      </c>
      <c r="J180" s="161"/>
      <c r="K180" s="159"/>
      <c r="L180" s="159"/>
      <c r="M180" s="159"/>
      <c r="N180" s="159"/>
      <c r="O180" s="161"/>
      <c r="P180" s="159"/>
      <c r="Q180" s="159"/>
      <c r="R180" s="159"/>
      <c r="S180" s="161"/>
      <c r="T180" s="161"/>
      <c r="U180" s="159">
        <f t="shared" si="23"/>
        <v>0</v>
      </c>
    </row>
    <row r="181" spans="1:21">
      <c r="A181" s="49" t="s">
        <v>164</v>
      </c>
      <c r="B181" s="49"/>
      <c r="C181" s="29" t="s">
        <v>49</v>
      </c>
      <c r="D181" s="29" t="s">
        <v>11</v>
      </c>
      <c r="E181" s="30">
        <v>390</v>
      </c>
      <c r="F181" s="26"/>
      <c r="G181" s="26"/>
      <c r="H181" s="26"/>
      <c r="I181" s="26"/>
      <c r="J181" s="161"/>
      <c r="K181" s="159"/>
      <c r="L181" s="159"/>
      <c r="M181" s="159"/>
      <c r="N181" s="159"/>
      <c r="O181" s="161"/>
      <c r="P181" s="159"/>
      <c r="Q181" s="159"/>
      <c r="R181" s="159"/>
      <c r="S181" s="161"/>
      <c r="T181" s="161"/>
      <c r="U181" s="159">
        <f t="shared" si="23"/>
        <v>0</v>
      </c>
    </row>
    <row r="182" spans="1:21">
      <c r="A182" s="113" t="s">
        <v>165</v>
      </c>
      <c r="B182" s="29"/>
      <c r="C182" s="29" t="s">
        <v>49</v>
      </c>
      <c r="D182" s="29" t="s">
        <v>11</v>
      </c>
      <c r="E182" s="30">
        <v>172</v>
      </c>
      <c r="F182" s="26"/>
      <c r="G182" s="26"/>
      <c r="H182" s="26"/>
      <c r="I182" s="26"/>
      <c r="J182" s="161"/>
      <c r="K182" s="159"/>
      <c r="L182" s="159"/>
      <c r="M182" s="159"/>
      <c r="N182" s="159"/>
      <c r="O182" s="161"/>
      <c r="P182" s="159"/>
      <c r="Q182" s="159"/>
      <c r="R182" s="159"/>
      <c r="S182" s="161"/>
      <c r="T182" s="161"/>
      <c r="U182" s="159">
        <f t="shared" si="23"/>
        <v>0</v>
      </c>
    </row>
    <row r="183" spans="1:21">
      <c r="A183" s="113" t="s">
        <v>166</v>
      </c>
      <c r="B183" s="49"/>
      <c r="C183" s="29" t="s">
        <v>49</v>
      </c>
      <c r="D183" s="29" t="s">
        <v>11</v>
      </c>
      <c r="E183" s="30">
        <v>47</v>
      </c>
      <c r="F183" s="26"/>
      <c r="G183" s="26"/>
      <c r="H183" s="26"/>
      <c r="I183" s="26"/>
      <c r="J183" s="161"/>
      <c r="K183" s="159"/>
      <c r="L183" s="159"/>
      <c r="M183" s="159"/>
      <c r="N183" s="159"/>
      <c r="O183" s="161"/>
      <c r="P183" s="159"/>
      <c r="Q183" s="159"/>
      <c r="R183" s="159"/>
      <c r="S183" s="161"/>
      <c r="T183" s="161"/>
      <c r="U183" s="159">
        <f t="shared" si="23"/>
        <v>0</v>
      </c>
    </row>
    <row r="184" spans="1:21">
      <c r="A184" s="113" t="s">
        <v>167</v>
      </c>
      <c r="B184" s="49"/>
      <c r="C184" s="29" t="s">
        <v>168</v>
      </c>
      <c r="D184" s="29" t="s">
        <v>11</v>
      </c>
      <c r="E184" s="30">
        <v>71</v>
      </c>
      <c r="F184" s="26"/>
      <c r="G184" s="26"/>
      <c r="H184" s="26"/>
      <c r="I184" s="26"/>
      <c r="J184" s="161"/>
      <c r="K184" s="159"/>
      <c r="L184" s="159"/>
      <c r="M184" s="159"/>
      <c r="N184" s="159"/>
      <c r="O184" s="161"/>
      <c r="P184" s="159"/>
      <c r="Q184" s="159"/>
      <c r="R184" s="159"/>
      <c r="S184" s="161"/>
      <c r="T184" s="161"/>
      <c r="U184" s="159">
        <f t="shared" si="23"/>
        <v>0</v>
      </c>
    </row>
    <row r="185" spans="1:21">
      <c r="A185" s="113" t="s">
        <v>169</v>
      </c>
      <c r="B185" s="49"/>
      <c r="C185" s="29" t="s">
        <v>168</v>
      </c>
      <c r="D185" s="29" t="s">
        <v>11</v>
      </c>
      <c r="E185" s="30">
        <v>100</v>
      </c>
      <c r="F185" s="26"/>
      <c r="G185" s="26"/>
      <c r="H185" s="26"/>
      <c r="I185" s="26"/>
      <c r="J185" s="161"/>
      <c r="K185" s="159"/>
      <c r="L185" s="159"/>
      <c r="M185" s="159"/>
      <c r="N185" s="159"/>
      <c r="O185" s="161"/>
      <c r="P185" s="159"/>
      <c r="Q185" s="159"/>
      <c r="R185" s="159"/>
      <c r="S185" s="161"/>
      <c r="T185" s="161"/>
      <c r="U185" s="159">
        <f t="shared" si="23"/>
        <v>0</v>
      </c>
    </row>
    <row r="186" spans="1:21">
      <c r="A186" s="114" t="s">
        <v>170</v>
      </c>
      <c r="B186" s="74" t="s">
        <v>171</v>
      </c>
      <c r="C186" s="74" t="s">
        <v>172</v>
      </c>
      <c r="D186" s="74" t="s">
        <v>11</v>
      </c>
      <c r="E186" s="74">
        <v>355</v>
      </c>
      <c r="F186" s="115"/>
      <c r="G186" s="115"/>
      <c r="H186" s="115"/>
      <c r="I186" s="115"/>
      <c r="J186" s="161"/>
      <c r="K186" s="159"/>
      <c r="L186" s="159"/>
      <c r="M186" s="159"/>
      <c r="N186" s="159"/>
      <c r="O186" s="161"/>
      <c r="P186" s="159"/>
      <c r="Q186" s="159"/>
      <c r="R186" s="159"/>
      <c r="S186" s="161"/>
      <c r="T186" s="161"/>
      <c r="U186" s="159">
        <f t="shared" si="23"/>
        <v>0</v>
      </c>
    </row>
    <row r="187" spans="1:21">
      <c r="A187" s="114" t="s">
        <v>173</v>
      </c>
      <c r="B187" s="74" t="s">
        <v>171</v>
      </c>
      <c r="C187" s="74" t="s">
        <v>172</v>
      </c>
      <c r="D187" s="74" t="s">
        <v>11</v>
      </c>
      <c r="E187" s="75">
        <v>355</v>
      </c>
      <c r="F187" s="115"/>
      <c r="G187" s="115"/>
      <c r="H187" s="115"/>
      <c r="I187" s="115"/>
      <c r="J187" s="161"/>
      <c r="K187" s="159"/>
      <c r="L187" s="159"/>
      <c r="M187" s="159"/>
      <c r="N187" s="159"/>
      <c r="O187" s="161"/>
      <c r="P187" s="159"/>
      <c r="Q187" s="159"/>
      <c r="R187" s="159"/>
      <c r="S187" s="161"/>
      <c r="T187" s="161"/>
      <c r="U187" s="159">
        <f t="shared" si="23"/>
        <v>0</v>
      </c>
    </row>
    <row r="188" spans="1:21">
      <c r="A188" s="114" t="s">
        <v>174</v>
      </c>
      <c r="B188" s="74" t="s">
        <v>171</v>
      </c>
      <c r="C188" s="74" t="s">
        <v>172</v>
      </c>
      <c r="D188" s="74" t="s">
        <v>11</v>
      </c>
      <c r="E188" s="75">
        <v>178</v>
      </c>
      <c r="F188" s="115"/>
      <c r="G188" s="115"/>
      <c r="H188" s="115"/>
      <c r="I188" s="115"/>
      <c r="J188" s="161"/>
      <c r="K188" s="159"/>
      <c r="L188" s="159"/>
      <c r="M188" s="159"/>
      <c r="N188" s="159"/>
      <c r="O188" s="161"/>
      <c r="P188" s="159"/>
      <c r="Q188" s="159"/>
      <c r="R188" s="159"/>
      <c r="S188" s="161"/>
      <c r="T188" s="161"/>
      <c r="U188" s="159">
        <f t="shared" si="23"/>
        <v>0</v>
      </c>
    </row>
    <row r="189" spans="1:21">
      <c r="A189" s="49" t="s">
        <v>175</v>
      </c>
      <c r="B189" s="29"/>
      <c r="C189" s="29" t="s">
        <v>168</v>
      </c>
      <c r="D189" s="29" t="s">
        <v>11</v>
      </c>
      <c r="E189" s="30">
        <v>184</v>
      </c>
      <c r="F189" s="26"/>
      <c r="G189" s="26"/>
      <c r="H189" s="26"/>
      <c r="I189" s="26"/>
      <c r="J189" s="161"/>
      <c r="K189" s="159"/>
      <c r="L189" s="159"/>
      <c r="M189" s="159"/>
      <c r="N189" s="159"/>
      <c r="O189" s="161"/>
      <c r="P189" s="159"/>
      <c r="Q189" s="159"/>
      <c r="R189" s="159"/>
      <c r="S189" s="161"/>
      <c r="T189" s="161"/>
      <c r="U189" s="159">
        <f t="shared" si="23"/>
        <v>0</v>
      </c>
    </row>
    <row r="190" spans="1:21">
      <c r="A190" s="49" t="s">
        <v>176</v>
      </c>
      <c r="B190" s="29"/>
      <c r="C190" s="29" t="s">
        <v>168</v>
      </c>
      <c r="D190" s="29" t="s">
        <v>11</v>
      </c>
      <c r="E190" s="30">
        <v>81</v>
      </c>
      <c r="F190" s="26"/>
      <c r="G190" s="26"/>
      <c r="H190" s="26"/>
      <c r="I190" s="26"/>
      <c r="J190" s="161"/>
      <c r="K190" s="159"/>
      <c r="L190" s="159"/>
      <c r="M190" s="159"/>
      <c r="N190" s="159"/>
      <c r="O190" s="161"/>
      <c r="P190" s="159"/>
      <c r="Q190" s="159"/>
      <c r="R190" s="159"/>
      <c r="S190" s="161"/>
      <c r="T190" s="161"/>
      <c r="U190" s="159">
        <f t="shared" si="23"/>
        <v>0</v>
      </c>
    </row>
    <row r="191" spans="1:21">
      <c r="A191" s="49" t="s">
        <v>177</v>
      </c>
      <c r="B191" s="29" t="s">
        <v>171</v>
      </c>
      <c r="C191" s="29" t="s">
        <v>168</v>
      </c>
      <c r="D191" s="29" t="s">
        <v>11</v>
      </c>
      <c r="E191" s="30">
        <v>180</v>
      </c>
      <c r="F191" s="26"/>
      <c r="G191" s="26"/>
      <c r="H191" s="26"/>
      <c r="I191" s="26"/>
      <c r="J191" s="161"/>
      <c r="K191" s="159"/>
      <c r="L191" s="159"/>
      <c r="M191" s="159"/>
      <c r="N191" s="159"/>
      <c r="O191" s="161"/>
      <c r="P191" s="159"/>
      <c r="Q191" s="159"/>
      <c r="R191" s="159"/>
      <c r="S191" s="161"/>
      <c r="T191" s="161"/>
      <c r="U191" s="159">
        <f t="shared" si="23"/>
        <v>0</v>
      </c>
    </row>
    <row r="192" spans="1:21">
      <c r="A192" s="49" t="s">
        <v>178</v>
      </c>
      <c r="B192" s="29"/>
      <c r="C192" s="29" t="s">
        <v>168</v>
      </c>
      <c r="D192" s="29" t="s">
        <v>11</v>
      </c>
      <c r="E192" s="30">
        <v>309</v>
      </c>
      <c r="F192" s="26"/>
      <c r="G192" s="26"/>
      <c r="H192" s="26"/>
      <c r="I192" s="26"/>
      <c r="J192" s="161"/>
      <c r="K192" s="159"/>
      <c r="L192" s="159"/>
      <c r="M192" s="159"/>
      <c r="N192" s="159"/>
      <c r="O192" s="161"/>
      <c r="P192" s="159"/>
      <c r="Q192" s="159"/>
      <c r="R192" s="159"/>
      <c r="S192" s="161"/>
      <c r="T192" s="161"/>
      <c r="U192" s="159">
        <f t="shared" si="23"/>
        <v>0</v>
      </c>
    </row>
    <row r="193" spans="1:21">
      <c r="A193" s="114" t="s">
        <v>179</v>
      </c>
      <c r="B193" s="74" t="s">
        <v>171</v>
      </c>
      <c r="C193" s="74" t="s">
        <v>168</v>
      </c>
      <c r="D193" s="74" t="s">
        <v>11</v>
      </c>
      <c r="E193" s="75">
        <v>28</v>
      </c>
      <c r="F193" s="115"/>
      <c r="G193" s="115"/>
      <c r="H193" s="115"/>
      <c r="I193" s="115"/>
      <c r="J193" s="161"/>
      <c r="K193" s="159"/>
      <c r="L193" s="159"/>
      <c r="M193" s="159"/>
      <c r="N193" s="159"/>
      <c r="O193" s="161"/>
      <c r="P193" s="159"/>
      <c r="Q193" s="159"/>
      <c r="R193" s="159"/>
      <c r="S193" s="161"/>
      <c r="T193" s="161"/>
      <c r="U193" s="159">
        <f t="shared" si="23"/>
        <v>0</v>
      </c>
    </row>
    <row r="194" spans="1:21" ht="12" thickBot="1">
      <c r="A194" s="43" t="s">
        <v>7</v>
      </c>
      <c r="B194" s="43" t="s">
        <v>7</v>
      </c>
      <c r="C194" s="44" t="s">
        <v>7</v>
      </c>
      <c r="D194" s="44" t="s">
        <v>7</v>
      </c>
      <c r="E194" s="44" t="s">
        <v>7</v>
      </c>
      <c r="F194" s="1"/>
      <c r="G194" s="1"/>
    </row>
    <row r="195" spans="1:21" ht="12" thickBot="1">
      <c r="A195" s="116" t="s">
        <v>180</v>
      </c>
      <c r="B195" s="117"/>
      <c r="C195" s="46"/>
      <c r="D195" s="47"/>
      <c r="E195" s="17">
        <f t="shared" ref="E195:M195" si="24">SUM(E197:E217)</f>
        <v>25696.444999999996</v>
      </c>
      <c r="F195" s="17">
        <f t="shared" si="24"/>
        <v>2297</v>
      </c>
      <c r="G195" s="17">
        <f t="shared" si="24"/>
        <v>2297</v>
      </c>
      <c r="H195" s="17">
        <f t="shared" si="24"/>
        <v>2108</v>
      </c>
      <c r="I195" s="17">
        <f t="shared" si="24"/>
        <v>1958</v>
      </c>
      <c r="J195" s="189">
        <f t="shared" si="24"/>
        <v>85</v>
      </c>
      <c r="K195" s="17">
        <f t="shared" si="24"/>
        <v>102</v>
      </c>
      <c r="L195" s="17">
        <f t="shared" si="24"/>
        <v>104</v>
      </c>
      <c r="M195" s="17">
        <f t="shared" si="24"/>
        <v>186</v>
      </c>
      <c r="N195" s="17">
        <f t="shared" ref="N195:U195" si="25">SUM(N197:N217)</f>
        <v>194</v>
      </c>
      <c r="O195" s="189">
        <f t="shared" si="25"/>
        <v>208</v>
      </c>
      <c r="P195" s="17">
        <f t="shared" si="25"/>
        <v>49</v>
      </c>
      <c r="Q195" s="17">
        <f t="shared" si="25"/>
        <v>296</v>
      </c>
      <c r="R195" s="17">
        <f t="shared" si="25"/>
        <v>88</v>
      </c>
      <c r="S195" s="189">
        <f>SUM(S197:S217)</f>
        <v>90</v>
      </c>
      <c r="T195" s="189">
        <f>SUM(T197:T217)</f>
        <v>106</v>
      </c>
      <c r="U195" s="17">
        <f t="shared" si="25"/>
        <v>1508</v>
      </c>
    </row>
    <row r="196" spans="1:21">
      <c r="A196" s="118" t="s">
        <v>7</v>
      </c>
      <c r="B196" s="118" t="s">
        <v>7</v>
      </c>
      <c r="C196" s="119" t="s">
        <v>7</v>
      </c>
      <c r="D196" s="119" t="s">
        <v>7</v>
      </c>
      <c r="E196" s="120" t="s">
        <v>7</v>
      </c>
      <c r="F196" s="1"/>
      <c r="G196" s="1"/>
    </row>
    <row r="197" spans="1:21">
      <c r="A197" s="121" t="s">
        <v>181</v>
      </c>
      <c r="B197" s="29"/>
      <c r="C197" s="29" t="s">
        <v>49</v>
      </c>
      <c r="D197" s="29" t="s">
        <v>11</v>
      </c>
      <c r="E197" s="122">
        <v>267</v>
      </c>
      <c r="F197" s="26"/>
      <c r="G197" s="26"/>
      <c r="H197" s="26"/>
      <c r="I197" s="26"/>
      <c r="J197" s="161"/>
      <c r="K197" s="159"/>
      <c r="L197" s="159"/>
      <c r="M197" s="159"/>
      <c r="N197" s="159"/>
      <c r="O197" s="161"/>
      <c r="P197" s="159"/>
      <c r="Q197" s="159"/>
      <c r="R197" s="159"/>
      <c r="S197" s="161"/>
      <c r="T197" s="161"/>
      <c r="U197" s="159">
        <f>SUM(J197:T197)</f>
        <v>0</v>
      </c>
    </row>
    <row r="198" spans="1:21">
      <c r="A198" s="121" t="s">
        <v>182</v>
      </c>
      <c r="B198" s="29"/>
      <c r="C198" s="29" t="s">
        <v>49</v>
      </c>
      <c r="D198" s="29" t="s">
        <v>11</v>
      </c>
      <c r="E198" s="122">
        <v>29</v>
      </c>
      <c r="F198" s="26"/>
      <c r="G198" s="26"/>
      <c r="H198" s="26"/>
      <c r="I198" s="26"/>
      <c r="J198" s="161"/>
      <c r="K198" s="159"/>
      <c r="L198" s="159"/>
      <c r="M198" s="159"/>
      <c r="N198" s="159"/>
      <c r="O198" s="161"/>
      <c r="P198" s="159"/>
      <c r="Q198" s="159"/>
      <c r="R198" s="159"/>
      <c r="S198" s="161"/>
      <c r="T198" s="161"/>
      <c r="U198" s="159">
        <f t="shared" ref="U198:U217" si="26">SUM(J198:T198)</f>
        <v>0</v>
      </c>
    </row>
    <row r="199" spans="1:21">
      <c r="A199" s="121" t="s">
        <v>183</v>
      </c>
      <c r="B199" s="29"/>
      <c r="C199" s="29" t="s">
        <v>49</v>
      </c>
      <c r="D199" s="29" t="s">
        <v>11</v>
      </c>
      <c r="E199" s="122">
        <v>58</v>
      </c>
      <c r="F199" s="26"/>
      <c r="G199" s="26"/>
      <c r="H199" s="26"/>
      <c r="I199" s="26"/>
      <c r="J199" s="161"/>
      <c r="K199" s="159"/>
      <c r="L199" s="159"/>
      <c r="M199" s="159"/>
      <c r="N199" s="159"/>
      <c r="O199" s="161"/>
      <c r="P199" s="159"/>
      <c r="Q199" s="159"/>
      <c r="R199" s="159"/>
      <c r="S199" s="161"/>
      <c r="T199" s="161"/>
      <c r="U199" s="159">
        <f t="shared" si="26"/>
        <v>0</v>
      </c>
    </row>
    <row r="200" spans="1:21">
      <c r="A200" s="123" t="s">
        <v>184</v>
      </c>
      <c r="B200" s="21"/>
      <c r="C200" s="21" t="s">
        <v>14</v>
      </c>
      <c r="D200" s="21" t="s">
        <v>11</v>
      </c>
      <c r="E200" s="124">
        <v>157</v>
      </c>
      <c r="F200" s="23"/>
      <c r="G200" s="23"/>
      <c r="H200" s="23"/>
      <c r="I200" s="23"/>
      <c r="J200" s="161"/>
      <c r="K200" s="159"/>
      <c r="L200" s="159"/>
      <c r="M200" s="159"/>
      <c r="N200" s="159"/>
      <c r="O200" s="161"/>
      <c r="P200" s="159"/>
      <c r="Q200" s="159"/>
      <c r="R200" s="159"/>
      <c r="S200" s="161"/>
      <c r="T200" s="161"/>
      <c r="U200" s="159">
        <f t="shared" si="26"/>
        <v>0</v>
      </c>
    </row>
    <row r="201" spans="1:21">
      <c r="A201" s="123" t="s">
        <v>185</v>
      </c>
      <c r="B201" s="21"/>
      <c r="C201" s="21" t="s">
        <v>41</v>
      </c>
      <c r="D201" s="21" t="s">
        <v>11</v>
      </c>
      <c r="E201" s="124">
        <v>312</v>
      </c>
      <c r="F201" s="23"/>
      <c r="G201" s="23"/>
      <c r="H201" s="23"/>
      <c r="I201" s="23"/>
      <c r="J201" s="161"/>
      <c r="K201" s="159"/>
      <c r="L201" s="159"/>
      <c r="M201" s="159"/>
      <c r="N201" s="159"/>
      <c r="O201" s="161"/>
      <c r="P201" s="159"/>
      <c r="Q201" s="159"/>
      <c r="R201" s="159"/>
      <c r="S201" s="161"/>
      <c r="T201" s="161"/>
      <c r="U201" s="159">
        <f t="shared" si="26"/>
        <v>0</v>
      </c>
    </row>
    <row r="202" spans="1:21">
      <c r="A202" s="125" t="s">
        <v>186</v>
      </c>
      <c r="B202" s="21"/>
      <c r="C202" s="21" t="s">
        <v>68</v>
      </c>
      <c r="D202" s="21" t="s">
        <v>11</v>
      </c>
      <c r="E202" s="124">
        <v>105</v>
      </c>
      <c r="F202" s="23"/>
      <c r="G202" s="23"/>
      <c r="H202" s="23"/>
      <c r="I202" s="23"/>
      <c r="J202" s="161"/>
      <c r="K202" s="159"/>
      <c r="L202" s="159"/>
      <c r="M202" s="159"/>
      <c r="N202" s="159"/>
      <c r="O202" s="161"/>
      <c r="P202" s="159"/>
      <c r="Q202" s="159"/>
      <c r="R202" s="159"/>
      <c r="S202" s="161"/>
      <c r="T202" s="161"/>
      <c r="U202" s="159">
        <f t="shared" si="26"/>
        <v>0</v>
      </c>
    </row>
    <row r="203" spans="1:21">
      <c r="A203" s="123" t="s">
        <v>187</v>
      </c>
      <c r="B203" s="21"/>
      <c r="C203" s="21" t="s">
        <v>68</v>
      </c>
      <c r="D203" s="21" t="s">
        <v>11</v>
      </c>
      <c r="E203" s="124">
        <f>8*200</f>
        <v>1600</v>
      </c>
      <c r="F203" s="23">
        <v>100</v>
      </c>
      <c r="G203" s="23">
        <v>100</v>
      </c>
      <c r="H203" s="23">
        <v>100</v>
      </c>
      <c r="I203" s="184">
        <v>50</v>
      </c>
      <c r="J203" s="161"/>
      <c r="K203" s="159"/>
      <c r="L203" s="159"/>
      <c r="M203" s="159"/>
      <c r="N203" s="159"/>
      <c r="O203" s="161"/>
      <c r="P203" s="159"/>
      <c r="Q203" s="159"/>
      <c r="R203" s="159"/>
      <c r="S203" s="161"/>
      <c r="T203" s="161"/>
      <c r="U203" s="159">
        <f t="shared" si="26"/>
        <v>0</v>
      </c>
    </row>
    <row r="204" spans="1:21">
      <c r="A204" s="31" t="s">
        <v>188</v>
      </c>
      <c r="B204" s="21"/>
      <c r="C204" s="21" t="s">
        <v>41</v>
      </c>
      <c r="D204" s="21" t="s">
        <v>11</v>
      </c>
      <c r="E204" s="21">
        <v>400</v>
      </c>
      <c r="F204" s="23">
        <v>50</v>
      </c>
      <c r="G204" s="23">
        <v>50</v>
      </c>
      <c r="H204" s="23">
        <v>50</v>
      </c>
      <c r="I204" s="23">
        <v>50</v>
      </c>
      <c r="J204" s="161"/>
      <c r="K204" s="159"/>
      <c r="L204" s="159"/>
      <c r="M204" s="159"/>
      <c r="N204" s="159"/>
      <c r="O204" s="161"/>
      <c r="P204" s="159"/>
      <c r="Q204" s="159"/>
      <c r="R204" s="159"/>
      <c r="S204" s="161"/>
      <c r="T204" s="161"/>
      <c r="U204" s="159">
        <f t="shared" si="26"/>
        <v>0</v>
      </c>
    </row>
    <row r="205" spans="1:21">
      <c r="A205" s="31" t="s">
        <v>189</v>
      </c>
      <c r="B205" s="21"/>
      <c r="C205" s="21" t="s">
        <v>41</v>
      </c>
      <c r="D205" s="21" t="s">
        <v>11</v>
      </c>
      <c r="E205" s="21">
        <v>400</v>
      </c>
      <c r="F205" s="23">
        <v>100</v>
      </c>
      <c r="G205" s="23">
        <v>100</v>
      </c>
      <c r="H205" s="23">
        <v>100</v>
      </c>
      <c r="I205" s="23">
        <v>100</v>
      </c>
      <c r="J205" s="161"/>
      <c r="K205" s="159"/>
      <c r="L205" s="159"/>
      <c r="M205" s="159"/>
      <c r="N205" s="159"/>
      <c r="O205" s="161"/>
      <c r="P205" s="159"/>
      <c r="Q205" s="159"/>
      <c r="R205" s="159"/>
      <c r="S205" s="161"/>
      <c r="T205" s="161"/>
      <c r="U205" s="159">
        <f t="shared" si="26"/>
        <v>0</v>
      </c>
    </row>
    <row r="206" spans="1:21">
      <c r="A206" s="31" t="s">
        <v>190</v>
      </c>
      <c r="B206" s="21"/>
      <c r="C206" s="21" t="s">
        <v>41</v>
      </c>
      <c r="D206" s="21" t="s">
        <v>11</v>
      </c>
      <c r="E206" s="21">
        <v>2400</v>
      </c>
      <c r="F206" s="23">
        <v>200</v>
      </c>
      <c r="G206" s="23">
        <v>200</v>
      </c>
      <c r="H206" s="23">
        <v>200</v>
      </c>
      <c r="I206" s="184">
        <v>100</v>
      </c>
      <c r="J206" s="161"/>
      <c r="K206" s="159"/>
      <c r="L206" s="159"/>
      <c r="M206" s="159"/>
      <c r="N206" s="159"/>
      <c r="O206" s="161"/>
      <c r="P206" s="159"/>
      <c r="Q206" s="159"/>
      <c r="R206" s="159"/>
      <c r="S206" s="161"/>
      <c r="T206" s="161"/>
      <c r="U206" s="159">
        <f t="shared" si="26"/>
        <v>0</v>
      </c>
    </row>
    <row r="207" spans="1:21">
      <c r="A207" s="31" t="s">
        <v>191</v>
      </c>
      <c r="B207" s="21"/>
      <c r="C207" s="21" t="s">
        <v>41</v>
      </c>
      <c r="D207" s="21" t="s">
        <v>11</v>
      </c>
      <c r="E207" s="21">
        <v>1400</v>
      </c>
      <c r="F207" s="23">
        <v>100</v>
      </c>
      <c r="G207" s="23">
        <v>100</v>
      </c>
      <c r="H207" s="23">
        <v>100</v>
      </c>
      <c r="I207" s="23">
        <v>100</v>
      </c>
      <c r="J207" s="161"/>
      <c r="K207" s="159"/>
      <c r="L207" s="159"/>
      <c r="M207" s="159"/>
      <c r="N207" s="159"/>
      <c r="O207" s="161"/>
      <c r="P207" s="159"/>
      <c r="Q207" s="159"/>
      <c r="R207" s="159"/>
      <c r="S207" s="161"/>
      <c r="T207" s="161"/>
      <c r="U207" s="159">
        <f t="shared" si="26"/>
        <v>0</v>
      </c>
    </row>
    <row r="208" spans="1:21">
      <c r="A208" s="20" t="s">
        <v>192</v>
      </c>
      <c r="B208" s="21"/>
      <c r="C208" s="21" t="s">
        <v>140</v>
      </c>
      <c r="D208" s="21" t="s">
        <v>11</v>
      </c>
      <c r="E208" s="21">
        <v>3598</v>
      </c>
      <c r="F208" s="26">
        <v>100</v>
      </c>
      <c r="G208" s="26">
        <v>100</v>
      </c>
      <c r="H208" s="26">
        <v>100</v>
      </c>
      <c r="I208" s="26">
        <v>100</v>
      </c>
      <c r="J208" s="161"/>
      <c r="K208" s="159"/>
      <c r="L208" s="159"/>
      <c r="M208" s="159"/>
      <c r="N208" s="159"/>
      <c r="O208" s="161"/>
      <c r="P208" s="159"/>
      <c r="Q208" s="159"/>
      <c r="R208" s="159"/>
      <c r="S208" s="161"/>
      <c r="T208" s="161"/>
      <c r="U208" s="159">
        <f t="shared" si="26"/>
        <v>0</v>
      </c>
    </row>
    <row r="209" spans="1:21">
      <c r="A209" s="126" t="s">
        <v>193</v>
      </c>
      <c r="B209" s="127" t="s">
        <v>171</v>
      </c>
      <c r="C209" s="127" t="s">
        <v>140</v>
      </c>
      <c r="D209" s="127" t="s">
        <v>11</v>
      </c>
      <c r="E209" s="74">
        <v>480</v>
      </c>
      <c r="F209" s="115"/>
      <c r="G209" s="115"/>
      <c r="H209" s="115"/>
      <c r="I209" s="115"/>
      <c r="J209" s="161"/>
      <c r="K209" s="159"/>
      <c r="L209" s="159"/>
      <c r="M209" s="159"/>
      <c r="N209" s="159"/>
      <c r="O209" s="161"/>
      <c r="P209" s="159"/>
      <c r="Q209" s="159"/>
      <c r="R209" s="159"/>
      <c r="S209" s="161"/>
      <c r="T209" s="161"/>
      <c r="U209" s="159">
        <f t="shared" si="26"/>
        <v>0</v>
      </c>
    </row>
    <row r="210" spans="1:21">
      <c r="A210" s="20" t="s">
        <v>194</v>
      </c>
      <c r="B210" s="21"/>
      <c r="C210" s="21" t="s">
        <v>26</v>
      </c>
      <c r="D210" s="21" t="s">
        <v>17</v>
      </c>
      <c r="E210" s="21">
        <v>1280</v>
      </c>
      <c r="F210" s="23">
        <v>117</v>
      </c>
      <c r="G210" s="23">
        <v>117</v>
      </c>
      <c r="H210" s="23">
        <v>117</v>
      </c>
      <c r="I210" s="23">
        <v>117</v>
      </c>
      <c r="J210" s="161"/>
      <c r="K210" s="159"/>
      <c r="L210" s="159"/>
      <c r="M210" s="159"/>
      <c r="N210" s="159"/>
      <c r="O210" s="161"/>
      <c r="P210" s="159"/>
      <c r="Q210" s="159"/>
      <c r="R210" s="159"/>
      <c r="S210" s="161"/>
      <c r="T210" s="161"/>
      <c r="U210" s="159">
        <f t="shared" si="26"/>
        <v>0</v>
      </c>
    </row>
    <row r="211" spans="1:21">
      <c r="A211" s="20" t="s">
        <v>194</v>
      </c>
      <c r="B211" s="21"/>
      <c r="C211" s="21" t="s">
        <v>26</v>
      </c>
      <c r="D211" s="21" t="s">
        <v>11</v>
      </c>
      <c r="E211" s="21">
        <v>27</v>
      </c>
      <c r="F211" s="23">
        <v>27</v>
      </c>
      <c r="G211" s="23">
        <v>27</v>
      </c>
      <c r="H211" s="23">
        <v>0</v>
      </c>
      <c r="I211" s="23">
        <v>0</v>
      </c>
      <c r="J211" s="161"/>
      <c r="K211" s="159"/>
      <c r="L211" s="159"/>
      <c r="M211" s="159"/>
      <c r="N211" s="159"/>
      <c r="O211" s="161"/>
      <c r="P211" s="159"/>
      <c r="Q211" s="159"/>
      <c r="R211" s="159"/>
      <c r="S211" s="161"/>
      <c r="T211" s="161"/>
      <c r="U211" s="159">
        <f t="shared" si="26"/>
        <v>0</v>
      </c>
    </row>
    <row r="212" spans="1:21">
      <c r="A212" s="28" t="s">
        <v>195</v>
      </c>
      <c r="B212" s="128"/>
      <c r="C212" s="128" t="s">
        <v>24</v>
      </c>
      <c r="D212" s="128" t="s">
        <v>17</v>
      </c>
      <c r="E212" s="29">
        <v>1777</v>
      </c>
      <c r="F212" s="38">
        <v>170</v>
      </c>
      <c r="G212" s="38">
        <v>170</v>
      </c>
      <c r="H212" s="38">
        <v>150</v>
      </c>
      <c r="I212" s="38">
        <v>150</v>
      </c>
      <c r="J212" s="161"/>
      <c r="K212" s="159"/>
      <c r="L212" s="159"/>
      <c r="M212" s="159">
        <v>16</v>
      </c>
      <c r="N212" s="159"/>
      <c r="O212" s="161"/>
      <c r="P212" s="159"/>
      <c r="Q212" s="159">
        <v>48</v>
      </c>
      <c r="R212" s="159"/>
      <c r="S212" s="161"/>
      <c r="T212" s="161">
        <v>34</v>
      </c>
      <c r="U212" s="159">
        <f t="shared" si="26"/>
        <v>98</v>
      </c>
    </row>
    <row r="213" spans="1:21">
      <c r="A213" s="28" t="s">
        <v>195</v>
      </c>
      <c r="B213" s="128"/>
      <c r="C213" s="128" t="s">
        <v>24</v>
      </c>
      <c r="D213" s="128" t="s">
        <v>11</v>
      </c>
      <c r="E213" s="29">
        <v>889</v>
      </c>
      <c r="F213" s="38">
        <v>50</v>
      </c>
      <c r="G213" s="38">
        <v>50</v>
      </c>
      <c r="H213" s="38">
        <v>75</v>
      </c>
      <c r="I213" s="38">
        <v>75</v>
      </c>
      <c r="J213" s="161"/>
      <c r="K213" s="159"/>
      <c r="L213" s="159"/>
      <c r="M213" s="159">
        <v>8</v>
      </c>
      <c r="N213" s="159"/>
      <c r="O213" s="161"/>
      <c r="P213" s="159"/>
      <c r="Q213" s="159">
        <v>25</v>
      </c>
      <c r="R213" s="159"/>
      <c r="S213" s="161"/>
      <c r="T213" s="161">
        <v>17</v>
      </c>
      <c r="U213" s="159">
        <f t="shared" si="26"/>
        <v>50</v>
      </c>
    </row>
    <row r="214" spans="1:21">
      <c r="A214" s="20" t="s">
        <v>196</v>
      </c>
      <c r="B214" s="21"/>
      <c r="C214" s="21" t="s">
        <v>24</v>
      </c>
      <c r="D214" s="21" t="s">
        <v>17</v>
      </c>
      <c r="E214" s="22">
        <v>2520</v>
      </c>
      <c r="F214" s="26">
        <v>732</v>
      </c>
      <c r="G214" s="26">
        <v>732</v>
      </c>
      <c r="H214" s="26">
        <v>324</v>
      </c>
      <c r="I214" s="26">
        <v>324</v>
      </c>
      <c r="J214" s="161"/>
      <c r="K214" s="159">
        <v>62</v>
      </c>
      <c r="L214" s="159"/>
      <c r="M214" s="159">
        <v>36</v>
      </c>
      <c r="N214" s="159">
        <v>82</v>
      </c>
      <c r="O214" s="161">
        <v>48</v>
      </c>
      <c r="P214" s="159"/>
      <c r="Q214" s="159"/>
      <c r="R214" s="159"/>
      <c r="S214" s="161"/>
      <c r="T214" s="161"/>
      <c r="U214" s="159">
        <f t="shared" si="26"/>
        <v>228</v>
      </c>
    </row>
    <row r="215" spans="1:21">
      <c r="A215" s="28" t="s">
        <v>197</v>
      </c>
      <c r="B215" s="29"/>
      <c r="C215" s="29" t="s">
        <v>24</v>
      </c>
      <c r="D215" s="29" t="s">
        <v>17</v>
      </c>
      <c r="E215" s="30">
        <f>10*177.721</f>
        <v>1777.21</v>
      </c>
      <c r="F215" s="38">
        <v>150</v>
      </c>
      <c r="G215" s="38">
        <v>150</v>
      </c>
      <c r="H215" s="38">
        <v>150</v>
      </c>
      <c r="I215" s="38">
        <v>150</v>
      </c>
      <c r="J215" s="161">
        <v>29</v>
      </c>
      <c r="K215" s="159"/>
      <c r="L215" s="159">
        <v>56</v>
      </c>
      <c r="M215" s="159">
        <v>18</v>
      </c>
      <c r="N215" s="159">
        <v>10</v>
      </c>
      <c r="O215" s="161">
        <v>30</v>
      </c>
      <c r="P215" s="159"/>
      <c r="Q215" s="159">
        <v>45</v>
      </c>
      <c r="R215" s="159"/>
      <c r="S215" s="161">
        <v>36</v>
      </c>
      <c r="T215" s="161">
        <v>55</v>
      </c>
      <c r="U215" s="159">
        <f t="shared" si="26"/>
        <v>279</v>
      </c>
    </row>
    <row r="216" spans="1:21">
      <c r="A216" s="28" t="s">
        <v>206</v>
      </c>
      <c r="B216" s="29"/>
      <c r="C216" s="29" t="s">
        <v>24</v>
      </c>
      <c r="D216" s="29" t="s">
        <v>17</v>
      </c>
      <c r="E216" s="30">
        <f>20*177.721</f>
        <v>3554.42</v>
      </c>
      <c r="F216" s="38">
        <v>0</v>
      </c>
      <c r="G216" s="38">
        <v>0</v>
      </c>
      <c r="H216" s="38">
        <v>142</v>
      </c>
      <c r="I216" s="38">
        <v>142</v>
      </c>
      <c r="J216" s="161"/>
      <c r="K216" s="159"/>
      <c r="L216" s="159"/>
      <c r="M216" s="159"/>
      <c r="N216" s="159"/>
      <c r="O216" s="161"/>
      <c r="P216" s="159"/>
      <c r="Q216" s="159">
        <v>178</v>
      </c>
      <c r="R216" s="159"/>
      <c r="S216" s="161"/>
      <c r="T216" s="161"/>
      <c r="U216" s="159">
        <f t="shared" si="26"/>
        <v>178</v>
      </c>
    </row>
    <row r="217" spans="1:21">
      <c r="A217" s="20" t="s">
        <v>198</v>
      </c>
      <c r="B217" s="20"/>
      <c r="C217" s="21" t="s">
        <v>24</v>
      </c>
      <c r="D217" s="21" t="s">
        <v>17</v>
      </c>
      <c r="E217" s="22">
        <f>15*177.721</f>
        <v>2665.8150000000001</v>
      </c>
      <c r="F217" s="26">
        <v>401</v>
      </c>
      <c r="G217" s="26">
        <v>401</v>
      </c>
      <c r="H217" s="26">
        <v>500</v>
      </c>
      <c r="I217" s="26">
        <v>500</v>
      </c>
      <c r="J217" s="161">
        <v>56</v>
      </c>
      <c r="K217" s="159">
        <v>40</v>
      </c>
      <c r="L217" s="159">
        <v>48</v>
      </c>
      <c r="M217" s="159">
        <v>108</v>
      </c>
      <c r="N217" s="159">
        <v>102</v>
      </c>
      <c r="O217" s="161">
        <v>130</v>
      </c>
      <c r="P217" s="159">
        <v>49</v>
      </c>
      <c r="Q217" s="159"/>
      <c r="R217" s="159">
        <v>88</v>
      </c>
      <c r="S217" s="161">
        <v>54</v>
      </c>
      <c r="T217" s="161"/>
      <c r="U217" s="159">
        <f t="shared" si="26"/>
        <v>675</v>
      </c>
    </row>
    <row r="218" spans="1:21" ht="12" thickBot="1">
      <c r="A218" s="43" t="s">
        <v>7</v>
      </c>
      <c r="B218" s="43" t="s">
        <v>7</v>
      </c>
      <c r="C218" s="44" t="s">
        <v>7</v>
      </c>
      <c r="D218" s="44" t="s">
        <v>7</v>
      </c>
      <c r="E218" s="44" t="s">
        <v>7</v>
      </c>
      <c r="F218" s="1"/>
      <c r="G218" s="1"/>
    </row>
    <row r="219" spans="1:21" ht="12" thickBot="1">
      <c r="A219" s="14" t="s">
        <v>199</v>
      </c>
      <c r="B219" s="15"/>
      <c r="C219" s="129"/>
      <c r="D219" s="130"/>
      <c r="E219" s="131">
        <f t="shared" ref="E219:U219" si="27">E195+E154+E138+E111+E100+E75+E44+E33+E8</f>
        <v>574789.5242494212</v>
      </c>
      <c r="F219" s="131">
        <f t="shared" si="27"/>
        <v>33264</v>
      </c>
      <c r="G219" s="131">
        <f t="shared" si="27"/>
        <v>34980</v>
      </c>
      <c r="H219" s="131">
        <f t="shared" si="27"/>
        <v>25719</v>
      </c>
      <c r="I219" s="131">
        <f t="shared" si="27"/>
        <v>25914</v>
      </c>
      <c r="J219" s="190">
        <f t="shared" si="27"/>
        <v>1987</v>
      </c>
      <c r="K219" s="131">
        <f t="shared" si="27"/>
        <v>750</v>
      </c>
      <c r="L219" s="131">
        <f t="shared" si="27"/>
        <v>694</v>
      </c>
      <c r="M219" s="131">
        <f t="shared" si="27"/>
        <v>639</v>
      </c>
      <c r="N219" s="131">
        <f t="shared" si="27"/>
        <v>1136</v>
      </c>
      <c r="O219" s="190">
        <f t="shared" si="27"/>
        <v>2251</v>
      </c>
      <c r="P219" s="131">
        <f t="shared" si="27"/>
        <v>1213</v>
      </c>
      <c r="Q219" s="131">
        <f t="shared" si="27"/>
        <v>968</v>
      </c>
      <c r="R219" s="131">
        <f t="shared" si="27"/>
        <v>739</v>
      </c>
      <c r="S219" s="190">
        <f t="shared" si="27"/>
        <v>3251</v>
      </c>
      <c r="T219" s="190">
        <f t="shared" si="27"/>
        <v>2185</v>
      </c>
      <c r="U219" s="131">
        <f t="shared" si="27"/>
        <v>15813</v>
      </c>
    </row>
    <row r="220" spans="1:21">
      <c r="A220" s="1"/>
      <c r="B220" s="1"/>
      <c r="C220" s="1"/>
      <c r="D220" s="1"/>
      <c r="E220" s="1"/>
      <c r="F220" s="1"/>
      <c r="G220" s="1"/>
    </row>
    <row r="221" spans="1:21">
      <c r="A221" s="1"/>
      <c r="B221" s="1"/>
      <c r="C221" s="1"/>
      <c r="D221" s="1"/>
      <c r="E221" s="1"/>
      <c r="F221" s="1"/>
      <c r="G221" s="1"/>
    </row>
    <row r="223" spans="1:21">
      <c r="S223" s="204"/>
      <c r="T223" s="204"/>
    </row>
    <row r="224" spans="1:21">
      <c r="S224" s="193"/>
      <c r="T224" s="193"/>
    </row>
    <row r="225" spans="14:22">
      <c r="S225" s="205"/>
      <c r="T225" s="205"/>
    </row>
    <row r="231" spans="14:22">
      <c r="N231" s="171"/>
    </row>
    <row r="232" spans="14:22">
      <c r="V232" s="3">
        <f>2079+207+6</f>
        <v>2292</v>
      </c>
    </row>
    <row r="235" spans="14:22">
      <c r="O235" s="193">
        <f>J219+K219+L219+M219+N219+O219+P219+Q219+R219</f>
        <v>10377</v>
      </c>
      <c r="R235" s="171">
        <f>O235-U219</f>
        <v>-5436</v>
      </c>
      <c r="S235" s="193"/>
      <c r="T235" s="193"/>
    </row>
  </sheetData>
  <autoFilter ref="A9:U219">
    <filterColumn colId="1"/>
    <filterColumn colId="19"/>
  </autoFilter>
  <mergeCells count="2">
    <mergeCell ref="A2:J2"/>
    <mergeCell ref="A3:J3"/>
  </mergeCells>
  <printOptions horizontalCentered="1" verticalCentered="1"/>
  <pageMargins left="0.2" right="0.17" top="0.55118110236220474" bottom="0.55118110236220474" header="0.31496062992125984" footer="0.31496062992125984"/>
  <pageSetup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12"/>
  <sheetViews>
    <sheetView topLeftCell="B172" workbookViewId="0">
      <selection activeCell="N216" sqref="N216"/>
    </sheetView>
  </sheetViews>
  <sheetFormatPr baseColWidth="10" defaultColWidth="30" defaultRowHeight="11.25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4" width="12.5703125" style="3" customWidth="1"/>
    <col min="15" max="15" width="12.28515625" style="3" customWidth="1"/>
    <col min="16" max="16" width="11.7109375" style="3" customWidth="1"/>
    <col min="17" max="17" width="13.140625" style="3" customWidth="1"/>
    <col min="18" max="16384" width="30" style="3"/>
  </cols>
  <sheetData>
    <row r="1" spans="1:15">
      <c r="A1" s="1"/>
      <c r="B1" s="1"/>
      <c r="C1" s="2"/>
      <c r="D1" s="2"/>
      <c r="E1" s="2"/>
      <c r="F1" s="1"/>
      <c r="G1" s="1"/>
    </row>
    <row r="2" spans="1:15">
      <c r="A2" s="208" t="s">
        <v>228</v>
      </c>
      <c r="B2" s="208"/>
      <c r="C2" s="208"/>
      <c r="D2" s="208"/>
      <c r="E2" s="208"/>
      <c r="F2" s="208"/>
      <c r="G2" s="208"/>
      <c r="H2" s="208"/>
      <c r="I2" s="208"/>
    </row>
    <row r="3" spans="1:15">
      <c r="A3" s="206" t="s">
        <v>229</v>
      </c>
      <c r="B3" s="206"/>
      <c r="C3" s="206"/>
      <c r="D3" s="206"/>
      <c r="E3" s="206"/>
      <c r="F3" s="206"/>
      <c r="G3" s="206"/>
      <c r="H3" s="206"/>
      <c r="I3" s="206"/>
    </row>
    <row r="4" spans="1:15" ht="12" thickBot="1">
      <c r="A4" s="1"/>
      <c r="B4" s="1"/>
      <c r="C4" s="2"/>
      <c r="D4" s="2"/>
      <c r="E4" s="2"/>
      <c r="F4" s="1"/>
      <c r="G4" s="1"/>
    </row>
    <row r="5" spans="1:15">
      <c r="A5" s="5"/>
      <c r="B5" s="5"/>
      <c r="C5" s="6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12" thickBot="1">
      <c r="A6" s="9" t="s">
        <v>0</v>
      </c>
      <c r="B6" s="10" t="s">
        <v>1</v>
      </c>
      <c r="C6" s="11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201</v>
      </c>
      <c r="I6" s="165">
        <v>45322</v>
      </c>
      <c r="J6" s="165">
        <v>45350</v>
      </c>
      <c r="K6" s="165">
        <v>45352</v>
      </c>
      <c r="L6" s="165">
        <v>45384</v>
      </c>
      <c r="M6" s="165">
        <v>45415</v>
      </c>
      <c r="N6" s="165">
        <v>45447</v>
      </c>
      <c r="O6" s="160" t="s">
        <v>225</v>
      </c>
    </row>
    <row r="7" spans="1:15" ht="12" thickBot="1">
      <c r="A7" s="12" t="s">
        <v>7</v>
      </c>
      <c r="B7" s="12" t="s">
        <v>7</v>
      </c>
      <c r="C7" s="12" t="s">
        <v>7</v>
      </c>
      <c r="D7" s="12" t="s">
        <v>7</v>
      </c>
      <c r="E7" s="13" t="s">
        <v>7</v>
      </c>
      <c r="F7" s="1"/>
      <c r="G7" s="1"/>
    </row>
    <row r="8" spans="1:15" ht="12" thickBot="1">
      <c r="A8" s="14" t="s">
        <v>8</v>
      </c>
      <c r="B8" s="15"/>
      <c r="C8" s="16"/>
      <c r="D8" s="15"/>
      <c r="E8" s="17">
        <f t="shared" ref="E8:O8" si="0">SUM(E10:E30)</f>
        <v>25854.21803208</v>
      </c>
      <c r="F8" s="17">
        <f t="shared" si="0"/>
        <v>4010</v>
      </c>
      <c r="G8" s="17">
        <f t="shared" si="0"/>
        <v>4010</v>
      </c>
      <c r="H8" s="17">
        <f t="shared" si="0"/>
        <v>2349</v>
      </c>
      <c r="I8" s="17">
        <f t="shared" si="0"/>
        <v>56</v>
      </c>
      <c r="J8" s="17">
        <f t="shared" si="0"/>
        <v>46</v>
      </c>
      <c r="K8" s="17">
        <f t="shared" si="0"/>
        <v>41</v>
      </c>
      <c r="L8" s="17">
        <f>SUM(L10:L30)</f>
        <v>43</v>
      </c>
      <c r="M8" s="17">
        <f>SUM(M10:M30)</f>
        <v>28</v>
      </c>
      <c r="N8" s="17">
        <f>SUM(N10:N30)</f>
        <v>12</v>
      </c>
      <c r="O8" s="17">
        <f t="shared" si="0"/>
        <v>226</v>
      </c>
    </row>
    <row r="9" spans="1:15">
      <c r="A9" s="18"/>
      <c r="B9" s="18"/>
      <c r="C9" s="18"/>
      <c r="D9" s="18"/>
      <c r="E9" s="18"/>
      <c r="F9" s="1"/>
      <c r="G9" s="1"/>
      <c r="J9" s="134"/>
      <c r="K9" s="134"/>
      <c r="L9" s="134"/>
      <c r="M9" s="134"/>
      <c r="N9" s="134"/>
    </row>
    <row r="10" spans="1:15">
      <c r="A10" s="19" t="s">
        <v>9</v>
      </c>
      <c r="B10" s="20"/>
      <c r="C10" s="21" t="s">
        <v>10</v>
      </c>
      <c r="D10" s="21" t="s">
        <v>203</v>
      </c>
      <c r="E10" s="22">
        <v>53</v>
      </c>
      <c r="F10" s="23">
        <v>0</v>
      </c>
      <c r="G10" s="23">
        <v>0</v>
      </c>
      <c r="H10" s="23">
        <v>51</v>
      </c>
      <c r="I10" s="159"/>
      <c r="J10" s="159"/>
      <c r="K10" s="159"/>
      <c r="L10" s="159"/>
      <c r="M10" s="159"/>
      <c r="N10" s="159"/>
      <c r="O10" s="159">
        <f>SUM(I10:N10)</f>
        <v>0</v>
      </c>
    </row>
    <row r="11" spans="1:15">
      <c r="A11" s="19" t="s">
        <v>12</v>
      </c>
      <c r="B11" s="20"/>
      <c r="C11" s="21" t="s">
        <v>10</v>
      </c>
      <c r="D11" s="21" t="s">
        <v>11</v>
      </c>
      <c r="E11" s="22">
        <v>38</v>
      </c>
      <c r="F11" s="23">
        <v>0</v>
      </c>
      <c r="G11" s="23">
        <v>0</v>
      </c>
      <c r="H11" s="23">
        <v>0</v>
      </c>
      <c r="I11" s="159"/>
      <c r="J11" s="159"/>
      <c r="K11" s="159"/>
      <c r="L11" s="159"/>
      <c r="M11" s="159"/>
      <c r="N11" s="159"/>
      <c r="O11" s="159">
        <f t="shared" ref="O11:O30" si="1">SUM(I11:N11)</f>
        <v>0</v>
      </c>
    </row>
    <row r="12" spans="1:15">
      <c r="A12" s="19" t="s">
        <v>13</v>
      </c>
      <c r="B12" s="20"/>
      <c r="C12" s="21" t="s">
        <v>14</v>
      </c>
      <c r="D12" s="21" t="s">
        <v>11</v>
      </c>
      <c r="E12" s="22">
        <v>202</v>
      </c>
      <c r="F12" s="23">
        <v>0</v>
      </c>
      <c r="G12" s="23">
        <v>0</v>
      </c>
      <c r="H12" s="23">
        <v>0</v>
      </c>
      <c r="I12" s="159"/>
      <c r="J12" s="159"/>
      <c r="K12" s="159"/>
      <c r="L12" s="159"/>
      <c r="M12" s="159"/>
      <c r="N12" s="159"/>
      <c r="O12" s="159">
        <f t="shared" si="1"/>
        <v>0</v>
      </c>
    </row>
    <row r="13" spans="1:15">
      <c r="A13" s="19" t="s">
        <v>15</v>
      </c>
      <c r="B13" s="20"/>
      <c r="C13" s="24" t="s">
        <v>14</v>
      </c>
      <c r="D13" s="24" t="s">
        <v>11</v>
      </c>
      <c r="E13" s="25">
        <v>82</v>
      </c>
      <c r="F13" s="23">
        <v>0</v>
      </c>
      <c r="G13" s="23">
        <v>0</v>
      </c>
      <c r="H13" s="23">
        <v>0</v>
      </c>
      <c r="I13" s="159"/>
      <c r="J13" s="159"/>
      <c r="K13" s="159"/>
      <c r="L13" s="159"/>
      <c r="M13" s="159"/>
      <c r="N13" s="159"/>
      <c r="O13" s="159">
        <f t="shared" si="1"/>
        <v>0</v>
      </c>
    </row>
    <row r="14" spans="1:15">
      <c r="A14" s="19" t="s">
        <v>16</v>
      </c>
      <c r="B14" s="20"/>
      <c r="C14" s="21" t="s">
        <v>10</v>
      </c>
      <c r="D14" s="21" t="s">
        <v>17</v>
      </c>
      <c r="E14" s="22">
        <v>1025</v>
      </c>
      <c r="F14" s="26">
        <v>0</v>
      </c>
      <c r="G14" s="26">
        <v>0</v>
      </c>
      <c r="H14" s="26">
        <v>0</v>
      </c>
      <c r="I14" s="159"/>
      <c r="J14" s="159"/>
      <c r="K14" s="159"/>
      <c r="L14" s="159"/>
      <c r="M14" s="159"/>
      <c r="N14" s="159"/>
      <c r="O14" s="159">
        <f t="shared" si="1"/>
        <v>0</v>
      </c>
    </row>
    <row r="15" spans="1:15">
      <c r="A15" s="19" t="s">
        <v>18</v>
      </c>
      <c r="B15" s="20"/>
      <c r="C15" s="21" t="s">
        <v>10</v>
      </c>
      <c r="D15" s="21" t="s">
        <v>17</v>
      </c>
      <c r="E15" s="22">
        <v>391</v>
      </c>
      <c r="F15" s="26">
        <v>117</v>
      </c>
      <c r="G15" s="26">
        <v>117</v>
      </c>
      <c r="H15" s="26">
        <v>98</v>
      </c>
      <c r="I15" s="159"/>
      <c r="J15" s="159"/>
      <c r="K15" s="159"/>
      <c r="L15" s="159"/>
      <c r="M15" s="159"/>
      <c r="N15" s="159"/>
      <c r="O15" s="159">
        <f t="shared" si="1"/>
        <v>0</v>
      </c>
    </row>
    <row r="16" spans="1:15">
      <c r="A16" s="27" t="s">
        <v>19</v>
      </c>
      <c r="B16" s="28"/>
      <c r="C16" s="29" t="s">
        <v>10</v>
      </c>
      <c r="D16" s="29" t="s">
        <v>17</v>
      </c>
      <c r="E16" s="30">
        <v>1066</v>
      </c>
      <c r="F16" s="26">
        <v>250</v>
      </c>
      <c r="G16" s="26">
        <v>250</v>
      </c>
      <c r="H16" s="26">
        <v>200</v>
      </c>
      <c r="I16" s="159"/>
      <c r="J16" s="159"/>
      <c r="K16" s="159"/>
      <c r="L16" s="159"/>
      <c r="M16" s="159"/>
      <c r="N16" s="159"/>
      <c r="O16" s="159">
        <f t="shared" si="1"/>
        <v>0</v>
      </c>
    </row>
    <row r="17" spans="1:15">
      <c r="A17" s="27" t="s">
        <v>20</v>
      </c>
      <c r="B17" s="28"/>
      <c r="C17" s="29" t="s">
        <v>21</v>
      </c>
      <c r="D17" s="29" t="s">
        <v>11</v>
      </c>
      <c r="E17" s="30">
        <f>2406480*177.721/1000000</f>
        <v>427.68203208</v>
      </c>
      <c r="F17" s="26">
        <v>100</v>
      </c>
      <c r="G17" s="26">
        <v>100</v>
      </c>
      <c r="H17" s="26">
        <v>100</v>
      </c>
      <c r="I17" s="159"/>
      <c r="J17" s="159"/>
      <c r="K17" s="159"/>
      <c r="L17" s="159">
        <v>38</v>
      </c>
      <c r="M17" s="159"/>
      <c r="N17" s="159"/>
      <c r="O17" s="159">
        <f t="shared" si="1"/>
        <v>38</v>
      </c>
    </row>
    <row r="18" spans="1:15">
      <c r="A18" s="19" t="s">
        <v>22</v>
      </c>
      <c r="B18" s="31"/>
      <c r="C18" s="21" t="s">
        <v>10</v>
      </c>
      <c r="D18" s="21" t="s">
        <v>11</v>
      </c>
      <c r="E18" s="22">
        <v>1066.326</v>
      </c>
      <c r="F18" s="23"/>
      <c r="G18" s="23"/>
      <c r="H18" s="23">
        <v>0</v>
      </c>
      <c r="I18" s="159"/>
      <c r="J18" s="159"/>
      <c r="K18" s="159"/>
      <c r="L18" s="159"/>
      <c r="M18" s="159"/>
      <c r="N18" s="159"/>
      <c r="O18" s="159">
        <f t="shared" si="1"/>
        <v>0</v>
      </c>
    </row>
    <row r="19" spans="1:15">
      <c r="A19" s="28" t="s">
        <v>23</v>
      </c>
      <c r="B19" s="29"/>
      <c r="C19" s="29" t="s">
        <v>24</v>
      </c>
      <c r="D19" s="29" t="s">
        <v>17</v>
      </c>
      <c r="E19" s="30">
        <f>6*177.721</f>
        <v>1066.326</v>
      </c>
      <c r="F19" s="26">
        <v>101</v>
      </c>
      <c r="G19" s="26">
        <v>101</v>
      </c>
      <c r="H19" s="26">
        <v>0</v>
      </c>
      <c r="I19" s="159"/>
      <c r="J19" s="159"/>
      <c r="K19" s="159"/>
      <c r="L19" s="159"/>
      <c r="M19" s="159"/>
      <c r="N19" s="159"/>
      <c r="O19" s="159">
        <f t="shared" si="1"/>
        <v>0</v>
      </c>
    </row>
    <row r="20" spans="1:15">
      <c r="A20" s="19" t="s">
        <v>25</v>
      </c>
      <c r="B20" s="31"/>
      <c r="C20" s="21" t="s">
        <v>26</v>
      </c>
      <c r="D20" s="21" t="s">
        <v>17</v>
      </c>
      <c r="E20" s="22">
        <v>807</v>
      </c>
      <c r="F20" s="26">
        <v>0</v>
      </c>
      <c r="G20" s="26">
        <v>0</v>
      </c>
      <c r="H20" s="26">
        <v>0</v>
      </c>
      <c r="I20" s="159"/>
      <c r="J20" s="159"/>
      <c r="K20" s="159"/>
      <c r="L20" s="159"/>
      <c r="M20" s="159"/>
      <c r="N20" s="159"/>
      <c r="O20" s="159">
        <f t="shared" si="1"/>
        <v>0</v>
      </c>
    </row>
    <row r="21" spans="1:15">
      <c r="A21" s="19" t="s">
        <v>27</v>
      </c>
      <c r="B21" s="21"/>
      <c r="C21" s="21" t="s">
        <v>26</v>
      </c>
      <c r="D21" s="21" t="s">
        <v>17</v>
      </c>
      <c r="E21" s="22">
        <v>888</v>
      </c>
      <c r="F21" s="26">
        <v>78</v>
      </c>
      <c r="G21" s="26">
        <v>0</v>
      </c>
      <c r="H21" s="26">
        <v>0</v>
      </c>
      <c r="I21" s="159"/>
      <c r="J21" s="159"/>
      <c r="K21" s="159"/>
      <c r="L21" s="159"/>
      <c r="M21" s="159"/>
      <c r="N21" s="159"/>
      <c r="O21" s="159">
        <f t="shared" si="1"/>
        <v>0</v>
      </c>
    </row>
    <row r="22" spans="1:15">
      <c r="A22" s="27" t="s">
        <v>28</v>
      </c>
      <c r="B22" s="28"/>
      <c r="C22" s="29" t="s">
        <v>29</v>
      </c>
      <c r="D22" s="29" t="s">
        <v>17</v>
      </c>
      <c r="E22" s="30">
        <v>2786</v>
      </c>
      <c r="F22" s="26">
        <v>170</v>
      </c>
      <c r="G22" s="26">
        <v>170</v>
      </c>
      <c r="H22" s="26">
        <v>30</v>
      </c>
      <c r="I22" s="159"/>
      <c r="J22" s="159"/>
      <c r="K22" s="159"/>
      <c r="L22" s="159"/>
      <c r="M22" s="159"/>
      <c r="N22" s="159">
        <v>2</v>
      </c>
      <c r="O22" s="159">
        <f t="shared" si="1"/>
        <v>2</v>
      </c>
    </row>
    <row r="23" spans="1:15">
      <c r="A23" s="32" t="s">
        <v>30</v>
      </c>
      <c r="B23" s="20" t="s">
        <v>31</v>
      </c>
      <c r="C23" s="21" t="s">
        <v>29</v>
      </c>
      <c r="D23" s="21" t="s">
        <v>11</v>
      </c>
      <c r="E23" s="22">
        <v>3380</v>
      </c>
      <c r="F23" s="26">
        <v>250</v>
      </c>
      <c r="G23" s="26">
        <v>250</v>
      </c>
      <c r="H23" s="26">
        <v>150</v>
      </c>
      <c r="I23" s="159">
        <v>56</v>
      </c>
      <c r="J23" s="159">
        <v>7</v>
      </c>
      <c r="K23" s="159">
        <v>11</v>
      </c>
      <c r="L23" s="159"/>
      <c r="M23" s="159">
        <v>6</v>
      </c>
      <c r="N23" s="159">
        <v>10</v>
      </c>
      <c r="O23" s="159">
        <f t="shared" si="1"/>
        <v>90</v>
      </c>
    </row>
    <row r="24" spans="1:15">
      <c r="A24" s="19" t="s">
        <v>32</v>
      </c>
      <c r="B24" s="20"/>
      <c r="C24" s="21" t="s">
        <v>33</v>
      </c>
      <c r="D24" s="21" t="s">
        <v>11</v>
      </c>
      <c r="E24" s="22">
        <v>710.88400000000001</v>
      </c>
      <c r="F24" s="26">
        <v>100</v>
      </c>
      <c r="G24" s="26">
        <v>100</v>
      </c>
      <c r="H24" s="26">
        <v>0</v>
      </c>
      <c r="I24" s="159"/>
      <c r="J24" s="159"/>
      <c r="K24" s="159"/>
      <c r="L24" s="159"/>
      <c r="M24" s="159"/>
      <c r="N24" s="159"/>
      <c r="O24" s="159">
        <f t="shared" si="1"/>
        <v>0</v>
      </c>
    </row>
    <row r="25" spans="1:15">
      <c r="A25" s="33" t="s">
        <v>34</v>
      </c>
      <c r="B25" s="34"/>
      <c r="C25" s="35" t="s">
        <v>24</v>
      </c>
      <c r="D25" s="35" t="s">
        <v>17</v>
      </c>
      <c r="E25" s="36">
        <v>446</v>
      </c>
      <c r="F25" s="37">
        <v>44</v>
      </c>
      <c r="G25" s="37">
        <v>44</v>
      </c>
      <c r="H25" s="37">
        <v>145</v>
      </c>
      <c r="I25" s="159"/>
      <c r="J25" s="159"/>
      <c r="K25" s="159"/>
      <c r="L25" s="159"/>
      <c r="M25" s="159"/>
      <c r="N25" s="159"/>
      <c r="O25" s="159">
        <f t="shared" si="1"/>
        <v>0</v>
      </c>
    </row>
    <row r="26" spans="1:15">
      <c r="A26" s="33" t="s">
        <v>34</v>
      </c>
      <c r="B26" s="34"/>
      <c r="C26" s="35" t="s">
        <v>24</v>
      </c>
      <c r="D26" s="35" t="s">
        <v>35</v>
      </c>
      <c r="E26" s="36">
        <v>888</v>
      </c>
      <c r="F26" s="37">
        <v>0</v>
      </c>
      <c r="G26" s="37">
        <v>78</v>
      </c>
      <c r="H26" s="37">
        <v>75</v>
      </c>
      <c r="I26" s="159"/>
      <c r="J26" s="159"/>
      <c r="K26" s="159"/>
      <c r="L26" s="159">
        <v>5</v>
      </c>
      <c r="M26" s="159">
        <v>22</v>
      </c>
      <c r="N26" s="159"/>
      <c r="O26" s="159">
        <f t="shared" si="1"/>
        <v>27</v>
      </c>
    </row>
    <row r="27" spans="1:15">
      <c r="A27" s="27" t="s">
        <v>36</v>
      </c>
      <c r="B27" s="28"/>
      <c r="C27" s="29" t="s">
        <v>24</v>
      </c>
      <c r="D27" s="29" t="s">
        <v>11</v>
      </c>
      <c r="E27" s="30">
        <v>3554</v>
      </c>
      <c r="F27" s="38">
        <v>1750</v>
      </c>
      <c r="G27" s="38">
        <v>1750</v>
      </c>
      <c r="H27" s="38">
        <v>750</v>
      </c>
      <c r="I27" s="159"/>
      <c r="J27" s="159">
        <v>39</v>
      </c>
      <c r="K27" s="159">
        <v>30</v>
      </c>
      <c r="L27" s="159"/>
      <c r="M27" s="159"/>
      <c r="N27" s="159"/>
      <c r="O27" s="159">
        <f t="shared" si="1"/>
        <v>69</v>
      </c>
    </row>
    <row r="28" spans="1:15">
      <c r="A28" s="19" t="s">
        <v>37</v>
      </c>
      <c r="B28" s="20"/>
      <c r="C28" s="21" t="s">
        <v>29</v>
      </c>
      <c r="D28" s="21" t="s">
        <v>11</v>
      </c>
      <c r="E28" s="22">
        <v>902</v>
      </c>
      <c r="F28" s="26">
        <v>100</v>
      </c>
      <c r="G28" s="26">
        <v>100</v>
      </c>
      <c r="H28" s="26">
        <v>0</v>
      </c>
      <c r="I28" s="159"/>
      <c r="J28" s="159"/>
      <c r="K28" s="159"/>
      <c r="L28" s="159"/>
      <c r="M28" s="159"/>
      <c r="N28" s="159"/>
      <c r="O28" s="159">
        <f t="shared" si="1"/>
        <v>0</v>
      </c>
    </row>
    <row r="29" spans="1:15">
      <c r="A29" s="19" t="s">
        <v>38</v>
      </c>
      <c r="B29" s="20"/>
      <c r="C29" s="21" t="s">
        <v>39</v>
      </c>
      <c r="D29" s="21" t="s">
        <v>11</v>
      </c>
      <c r="E29" s="22">
        <v>675</v>
      </c>
      <c r="F29" s="26">
        <v>650</v>
      </c>
      <c r="G29" s="26">
        <v>650</v>
      </c>
      <c r="H29" s="26">
        <v>650</v>
      </c>
      <c r="I29" s="159"/>
      <c r="J29" s="159"/>
      <c r="K29" s="159"/>
      <c r="L29" s="159"/>
      <c r="M29" s="159"/>
      <c r="N29" s="159"/>
      <c r="O29" s="159">
        <f t="shared" si="1"/>
        <v>0</v>
      </c>
    </row>
    <row r="30" spans="1:15">
      <c r="A30" s="39" t="s">
        <v>40</v>
      </c>
      <c r="B30" s="40" t="s">
        <v>7</v>
      </c>
      <c r="C30" s="41" t="s">
        <v>41</v>
      </c>
      <c r="D30" s="41" t="s">
        <v>11</v>
      </c>
      <c r="E30" s="42">
        <v>5400</v>
      </c>
      <c r="F30" s="23">
        <v>300</v>
      </c>
      <c r="G30" s="23">
        <v>300</v>
      </c>
      <c r="H30" s="23">
        <v>100</v>
      </c>
      <c r="I30" s="159"/>
      <c r="J30" s="159"/>
      <c r="K30" s="159"/>
      <c r="L30" s="159"/>
      <c r="M30" s="159"/>
      <c r="N30" s="159"/>
      <c r="O30" s="159">
        <f t="shared" si="1"/>
        <v>0</v>
      </c>
    </row>
    <row r="31" spans="1:15" ht="12" thickBot="1">
      <c r="A31" s="43" t="s">
        <v>7</v>
      </c>
      <c r="B31" s="43" t="s">
        <v>7</v>
      </c>
      <c r="C31" s="44" t="s">
        <v>7</v>
      </c>
      <c r="D31" s="44" t="s">
        <v>7</v>
      </c>
      <c r="E31" s="44" t="s">
        <v>7</v>
      </c>
      <c r="F31" s="1"/>
      <c r="G31" s="1"/>
    </row>
    <row r="32" spans="1:15" ht="12" thickBot="1">
      <c r="A32" s="45" t="s">
        <v>42</v>
      </c>
      <c r="B32" s="46"/>
      <c r="C32" s="46"/>
      <c r="D32" s="47"/>
      <c r="E32" s="17">
        <f t="shared" ref="E32:O32" si="2">SUM(E34:E41)</f>
        <v>2795.1389799999997</v>
      </c>
      <c r="F32" s="17">
        <f t="shared" si="2"/>
        <v>481</v>
      </c>
      <c r="G32" s="17">
        <f t="shared" si="2"/>
        <v>481</v>
      </c>
      <c r="H32" s="17">
        <f t="shared" si="2"/>
        <v>156</v>
      </c>
      <c r="I32" s="17">
        <f t="shared" si="2"/>
        <v>0</v>
      </c>
      <c r="J32" s="17">
        <f t="shared" si="2"/>
        <v>0</v>
      </c>
      <c r="K32" s="17">
        <f t="shared" si="2"/>
        <v>0</v>
      </c>
      <c r="L32" s="17">
        <f t="shared" si="2"/>
        <v>0</v>
      </c>
      <c r="M32" s="17">
        <f>SUM(M34:M41)</f>
        <v>0</v>
      </c>
      <c r="N32" s="17">
        <f>SUM(N34:N41)</f>
        <v>0</v>
      </c>
      <c r="O32" s="17">
        <f t="shared" si="2"/>
        <v>0</v>
      </c>
    </row>
    <row r="33" spans="1:15">
      <c r="A33" s="43" t="s">
        <v>7</v>
      </c>
      <c r="B33" s="43" t="s">
        <v>7</v>
      </c>
      <c r="C33" s="44" t="s">
        <v>7</v>
      </c>
      <c r="D33" s="44" t="s">
        <v>7</v>
      </c>
      <c r="E33" s="44" t="s">
        <v>7</v>
      </c>
      <c r="F33" s="1"/>
      <c r="G33" s="1"/>
    </row>
    <row r="34" spans="1:15">
      <c r="A34" s="19" t="s">
        <v>43</v>
      </c>
      <c r="B34" s="20"/>
      <c r="C34" s="21" t="s">
        <v>44</v>
      </c>
      <c r="D34" s="21" t="s">
        <v>11</v>
      </c>
      <c r="E34" s="22">
        <v>956.13897999999995</v>
      </c>
      <c r="F34" s="48">
        <v>150</v>
      </c>
      <c r="G34" s="48">
        <v>150</v>
      </c>
      <c r="H34" s="48">
        <v>0</v>
      </c>
      <c r="I34" s="159"/>
      <c r="J34" s="159"/>
      <c r="K34" s="159"/>
      <c r="L34" s="159"/>
      <c r="M34" s="159"/>
      <c r="N34" s="159"/>
      <c r="O34" s="159">
        <f>SUM(I34:N34)</f>
        <v>0</v>
      </c>
    </row>
    <row r="35" spans="1:15">
      <c r="A35" s="19" t="s">
        <v>45</v>
      </c>
      <c r="B35" s="21"/>
      <c r="C35" s="21" t="s">
        <v>44</v>
      </c>
      <c r="D35" s="21" t="s">
        <v>11</v>
      </c>
      <c r="E35" s="22">
        <v>667</v>
      </c>
      <c r="F35" s="48">
        <v>50</v>
      </c>
      <c r="G35" s="48">
        <v>50</v>
      </c>
      <c r="H35" s="48">
        <v>50</v>
      </c>
      <c r="I35" s="159"/>
      <c r="J35" s="159"/>
      <c r="K35" s="159"/>
      <c r="L35" s="159"/>
      <c r="M35" s="159"/>
      <c r="N35" s="159"/>
      <c r="O35" s="159">
        <f t="shared" ref="O35:O41" si="3">SUM(I35:N35)</f>
        <v>0</v>
      </c>
    </row>
    <row r="36" spans="1:15">
      <c r="A36" s="19" t="s">
        <v>46</v>
      </c>
      <c r="B36" s="21"/>
      <c r="C36" s="21" t="s">
        <v>47</v>
      </c>
      <c r="D36" s="21" t="s">
        <v>11</v>
      </c>
      <c r="E36" s="22">
        <v>29</v>
      </c>
      <c r="F36" s="48">
        <v>20</v>
      </c>
      <c r="G36" s="48">
        <v>20</v>
      </c>
      <c r="H36" s="48">
        <v>20</v>
      </c>
      <c r="I36" s="159"/>
      <c r="J36" s="159"/>
      <c r="K36" s="159"/>
      <c r="L36" s="159"/>
      <c r="M36" s="159"/>
      <c r="N36" s="159"/>
      <c r="O36" s="159">
        <f t="shared" si="3"/>
        <v>0</v>
      </c>
    </row>
    <row r="37" spans="1:15">
      <c r="A37" s="49" t="s">
        <v>48</v>
      </c>
      <c r="B37" s="29"/>
      <c r="C37" s="29" t="s">
        <v>49</v>
      </c>
      <c r="D37" s="29" t="s">
        <v>11</v>
      </c>
      <c r="E37" s="30">
        <v>109</v>
      </c>
      <c r="F37" s="48">
        <v>109</v>
      </c>
      <c r="G37" s="48">
        <v>109</v>
      </c>
      <c r="H37" s="48">
        <v>0</v>
      </c>
      <c r="I37" s="159"/>
      <c r="J37" s="159"/>
      <c r="K37" s="159"/>
      <c r="L37" s="159"/>
      <c r="M37" s="159"/>
      <c r="N37" s="159"/>
      <c r="O37" s="159">
        <f t="shared" si="3"/>
        <v>0</v>
      </c>
    </row>
    <row r="38" spans="1:15">
      <c r="A38" s="49" t="s">
        <v>50</v>
      </c>
      <c r="B38" s="29"/>
      <c r="C38" s="29" t="s">
        <v>49</v>
      </c>
      <c r="D38" s="29" t="s">
        <v>11</v>
      </c>
      <c r="E38" s="30">
        <v>66</v>
      </c>
      <c r="F38" s="48">
        <v>66</v>
      </c>
      <c r="G38" s="48">
        <v>66</v>
      </c>
      <c r="H38" s="48">
        <v>0</v>
      </c>
      <c r="I38" s="159"/>
      <c r="J38" s="159"/>
      <c r="K38" s="159"/>
      <c r="L38" s="159"/>
      <c r="M38" s="159"/>
      <c r="N38" s="159"/>
      <c r="O38" s="159">
        <f t="shared" si="3"/>
        <v>0</v>
      </c>
    </row>
    <row r="39" spans="1:15">
      <c r="A39" s="49" t="s">
        <v>51</v>
      </c>
      <c r="B39" s="29"/>
      <c r="C39" s="29" t="s">
        <v>49</v>
      </c>
      <c r="D39" s="29" t="s">
        <v>11</v>
      </c>
      <c r="E39" s="30">
        <v>29</v>
      </c>
      <c r="F39" s="48">
        <v>29</v>
      </c>
      <c r="G39" s="48">
        <v>29</v>
      </c>
      <c r="H39" s="48">
        <v>29</v>
      </c>
      <c r="I39" s="159"/>
      <c r="J39" s="159"/>
      <c r="K39" s="159"/>
      <c r="L39" s="159"/>
      <c r="M39" s="159"/>
      <c r="N39" s="159"/>
      <c r="O39" s="159">
        <f t="shared" si="3"/>
        <v>0</v>
      </c>
    </row>
    <row r="40" spans="1:15">
      <c r="A40" s="49" t="s">
        <v>52</v>
      </c>
      <c r="B40" s="29"/>
      <c r="C40" s="29" t="s">
        <v>49</v>
      </c>
      <c r="D40" s="29" t="s">
        <v>11</v>
      </c>
      <c r="E40" s="30">
        <v>341</v>
      </c>
      <c r="F40" s="48">
        <v>57</v>
      </c>
      <c r="G40" s="48">
        <v>57</v>
      </c>
      <c r="H40" s="48">
        <v>57</v>
      </c>
      <c r="I40" s="159"/>
      <c r="J40" s="159"/>
      <c r="K40" s="159"/>
      <c r="L40" s="159"/>
      <c r="M40" s="159"/>
      <c r="N40" s="159"/>
      <c r="O40" s="159">
        <f t="shared" si="3"/>
        <v>0</v>
      </c>
    </row>
    <row r="41" spans="1:15">
      <c r="A41" s="19" t="s">
        <v>53</v>
      </c>
      <c r="B41" s="21"/>
      <c r="C41" s="21" t="s">
        <v>54</v>
      </c>
      <c r="D41" s="21" t="s">
        <v>11</v>
      </c>
      <c r="E41" s="22">
        <v>598</v>
      </c>
      <c r="F41" s="48">
        <v>0</v>
      </c>
      <c r="G41" s="48">
        <v>0</v>
      </c>
      <c r="H41" s="48">
        <v>0</v>
      </c>
      <c r="I41" s="159"/>
      <c r="J41" s="159"/>
      <c r="K41" s="159"/>
      <c r="L41" s="159"/>
      <c r="M41" s="159"/>
      <c r="N41" s="159"/>
      <c r="O41" s="159">
        <f t="shared" si="3"/>
        <v>0</v>
      </c>
    </row>
    <row r="42" spans="1:15" ht="12" thickBot="1">
      <c r="A42" s="43" t="s">
        <v>7</v>
      </c>
      <c r="B42" s="43" t="s">
        <v>7</v>
      </c>
      <c r="C42" s="44" t="s">
        <v>7</v>
      </c>
      <c r="D42" s="44" t="s">
        <v>7</v>
      </c>
      <c r="E42" s="44" t="s">
        <v>7</v>
      </c>
      <c r="F42" s="1"/>
      <c r="G42" s="1"/>
    </row>
    <row r="43" spans="1:15" ht="12" thickBot="1">
      <c r="A43" s="14" t="s">
        <v>55</v>
      </c>
      <c r="B43" s="15"/>
      <c r="C43" s="50"/>
      <c r="D43" s="47"/>
      <c r="E43" s="17">
        <f t="shared" ref="E43:O43" si="4">SUM(E45:E67)</f>
        <v>121922.489</v>
      </c>
      <c r="F43" s="17">
        <f t="shared" si="4"/>
        <v>7611</v>
      </c>
      <c r="G43" s="17">
        <f t="shared" si="4"/>
        <v>7611</v>
      </c>
      <c r="H43" s="17">
        <f t="shared" si="4"/>
        <v>2740</v>
      </c>
      <c r="I43" s="17">
        <f t="shared" si="4"/>
        <v>233</v>
      </c>
      <c r="J43" s="17">
        <f t="shared" si="4"/>
        <v>78</v>
      </c>
      <c r="K43" s="17">
        <f t="shared" si="4"/>
        <v>107</v>
      </c>
      <c r="L43" s="17">
        <f t="shared" si="4"/>
        <v>41</v>
      </c>
      <c r="M43" s="17">
        <f>SUM(M45:M67)</f>
        <v>236</v>
      </c>
      <c r="N43" s="17">
        <f>SUM(N45:N67)</f>
        <v>0</v>
      </c>
      <c r="O43" s="17">
        <f t="shared" si="4"/>
        <v>695</v>
      </c>
    </row>
    <row r="44" spans="1:15">
      <c r="A44" s="43" t="s">
        <v>7</v>
      </c>
      <c r="B44" s="43" t="s">
        <v>7</v>
      </c>
      <c r="C44" s="44" t="s">
        <v>7</v>
      </c>
      <c r="D44" s="44" t="s">
        <v>7</v>
      </c>
      <c r="E44" s="44" t="s">
        <v>7</v>
      </c>
      <c r="F44" s="1"/>
      <c r="G44" s="1"/>
    </row>
    <row r="45" spans="1:15">
      <c r="A45" s="19" t="s">
        <v>56</v>
      </c>
      <c r="B45" s="51"/>
      <c r="C45" s="21" t="s">
        <v>57</v>
      </c>
      <c r="D45" s="21" t="s">
        <v>17</v>
      </c>
      <c r="E45" s="22">
        <v>5268</v>
      </c>
      <c r="F45" s="26">
        <v>600</v>
      </c>
      <c r="G45" s="26">
        <v>600</v>
      </c>
      <c r="H45" s="26">
        <v>400</v>
      </c>
      <c r="I45" s="159"/>
      <c r="J45" s="159"/>
      <c r="K45" s="159"/>
      <c r="L45" s="159"/>
      <c r="M45" s="159">
        <v>58</v>
      </c>
      <c r="N45" s="159"/>
      <c r="O45" s="159">
        <f>SUM(I45:N45)</f>
        <v>58</v>
      </c>
    </row>
    <row r="46" spans="1:15">
      <c r="A46" s="19" t="s">
        <v>58</v>
      </c>
      <c r="B46" s="31"/>
      <c r="C46" s="21" t="s">
        <v>24</v>
      </c>
      <c r="D46" s="21" t="s">
        <v>17</v>
      </c>
      <c r="E46" s="22">
        <v>4167</v>
      </c>
      <c r="F46" s="26">
        <v>643</v>
      </c>
      <c r="G46" s="26">
        <v>643</v>
      </c>
      <c r="H46" s="26">
        <v>399</v>
      </c>
      <c r="I46" s="159">
        <v>62</v>
      </c>
      <c r="J46" s="159">
        <v>78</v>
      </c>
      <c r="K46" s="159">
        <v>107</v>
      </c>
      <c r="L46" s="159"/>
      <c r="M46" s="159">
        <v>150</v>
      </c>
      <c r="N46" s="159"/>
      <c r="O46" s="159">
        <f t="shared" ref="O46:O67" si="5">SUM(I46:N46)</f>
        <v>397</v>
      </c>
    </row>
    <row r="47" spans="1:15">
      <c r="A47" s="19" t="s">
        <v>56</v>
      </c>
      <c r="B47" s="31"/>
      <c r="C47" s="21" t="s">
        <v>59</v>
      </c>
      <c r="D47" s="21" t="s">
        <v>17</v>
      </c>
      <c r="E47" s="22">
        <v>4776</v>
      </c>
      <c r="F47" s="26">
        <v>500</v>
      </c>
      <c r="G47" s="26">
        <v>500</v>
      </c>
      <c r="H47" s="26">
        <v>300</v>
      </c>
      <c r="I47" s="159"/>
      <c r="J47" s="159"/>
      <c r="K47" s="159"/>
      <c r="L47" s="159"/>
      <c r="M47" s="159"/>
      <c r="N47" s="159"/>
      <c r="O47" s="159">
        <f t="shared" si="5"/>
        <v>0</v>
      </c>
    </row>
    <row r="48" spans="1:15">
      <c r="A48" s="52" t="s">
        <v>204</v>
      </c>
      <c r="B48" s="53"/>
      <c r="C48" s="54" t="s">
        <v>29</v>
      </c>
      <c r="D48" s="54" t="s">
        <v>17</v>
      </c>
      <c r="E48" s="55">
        <v>2602</v>
      </c>
      <c r="F48" s="26">
        <v>0</v>
      </c>
      <c r="G48" s="26">
        <v>0</v>
      </c>
      <c r="H48" s="26">
        <v>0</v>
      </c>
      <c r="I48" s="159"/>
      <c r="J48" s="159"/>
      <c r="K48" s="159"/>
      <c r="L48" s="159"/>
      <c r="M48" s="159"/>
      <c r="N48" s="159"/>
      <c r="O48" s="159">
        <f t="shared" si="5"/>
        <v>0</v>
      </c>
    </row>
    <row r="49" spans="1:15">
      <c r="A49" s="19" t="s">
        <v>60</v>
      </c>
      <c r="B49" s="21" t="s">
        <v>61</v>
      </c>
      <c r="C49" s="21" t="s">
        <v>57</v>
      </c>
      <c r="D49" s="21" t="s">
        <v>17</v>
      </c>
      <c r="E49" s="22">
        <v>17322</v>
      </c>
      <c r="F49" s="26">
        <v>400</v>
      </c>
      <c r="G49" s="26">
        <v>400</v>
      </c>
      <c r="H49" s="26">
        <v>200</v>
      </c>
      <c r="I49" s="159"/>
      <c r="J49" s="159"/>
      <c r="K49" s="159"/>
      <c r="L49" s="159"/>
      <c r="M49" s="159"/>
      <c r="N49" s="159"/>
      <c r="O49" s="159">
        <f t="shared" si="5"/>
        <v>0</v>
      </c>
    </row>
    <row r="50" spans="1:15">
      <c r="A50" s="19" t="s">
        <v>60</v>
      </c>
      <c r="B50" s="21" t="s">
        <v>61</v>
      </c>
      <c r="C50" s="21" t="s">
        <v>59</v>
      </c>
      <c r="D50" s="21" t="s">
        <v>17</v>
      </c>
      <c r="E50" s="22">
        <v>3389</v>
      </c>
      <c r="F50" s="26">
        <v>500</v>
      </c>
      <c r="G50" s="26">
        <v>500</v>
      </c>
      <c r="H50" s="26">
        <v>200</v>
      </c>
      <c r="I50" s="159"/>
      <c r="J50" s="159"/>
      <c r="K50" s="159"/>
      <c r="L50" s="159"/>
      <c r="M50" s="159"/>
      <c r="N50" s="159"/>
      <c r="O50" s="159">
        <f t="shared" si="5"/>
        <v>0</v>
      </c>
    </row>
    <row r="51" spans="1:15">
      <c r="A51" s="19" t="s">
        <v>62</v>
      </c>
      <c r="B51" s="21" t="s">
        <v>61</v>
      </c>
      <c r="C51" s="21" t="s">
        <v>57</v>
      </c>
      <c r="D51" s="21" t="s">
        <v>17</v>
      </c>
      <c r="E51" s="22">
        <v>5845</v>
      </c>
      <c r="F51" s="26">
        <v>0</v>
      </c>
      <c r="G51" s="26">
        <v>0</v>
      </c>
      <c r="H51" s="26"/>
      <c r="I51" s="159"/>
      <c r="J51" s="159"/>
      <c r="K51" s="159"/>
      <c r="L51" s="159"/>
      <c r="M51" s="159"/>
      <c r="N51" s="159"/>
      <c r="O51" s="159">
        <f t="shared" si="5"/>
        <v>0</v>
      </c>
    </row>
    <row r="52" spans="1:15">
      <c r="A52" s="19" t="s">
        <v>63</v>
      </c>
      <c r="B52" s="21" t="s">
        <v>61</v>
      </c>
      <c r="C52" s="21" t="s">
        <v>57</v>
      </c>
      <c r="D52" s="21" t="s">
        <v>17</v>
      </c>
      <c r="E52" s="22">
        <v>11690</v>
      </c>
      <c r="F52" s="26">
        <v>600</v>
      </c>
      <c r="G52" s="26">
        <v>600</v>
      </c>
      <c r="H52" s="26">
        <v>300</v>
      </c>
      <c r="I52" s="159">
        <v>152</v>
      </c>
      <c r="J52" s="159"/>
      <c r="K52" s="159"/>
      <c r="L52" s="159"/>
      <c r="M52" s="159">
        <v>7</v>
      </c>
      <c r="N52" s="159"/>
      <c r="O52" s="159">
        <f t="shared" si="5"/>
        <v>159</v>
      </c>
    </row>
    <row r="53" spans="1:15">
      <c r="A53" s="19" t="s">
        <v>64</v>
      </c>
      <c r="B53" s="21" t="s">
        <v>61</v>
      </c>
      <c r="C53" s="21" t="s">
        <v>65</v>
      </c>
      <c r="D53" s="21" t="s">
        <v>17</v>
      </c>
      <c r="E53" s="22">
        <v>7570</v>
      </c>
      <c r="F53" s="26">
        <v>1618</v>
      </c>
      <c r="G53" s="26">
        <v>1618</v>
      </c>
      <c r="H53" s="26">
        <v>0</v>
      </c>
      <c r="I53" s="159"/>
      <c r="J53" s="159"/>
      <c r="K53" s="159"/>
      <c r="L53" s="159"/>
      <c r="M53" s="159"/>
      <c r="N53" s="159"/>
      <c r="O53" s="159">
        <f t="shared" si="5"/>
        <v>0</v>
      </c>
    </row>
    <row r="54" spans="1:15">
      <c r="A54" s="19" t="s">
        <v>66</v>
      </c>
      <c r="B54" s="21"/>
      <c r="C54" s="21" t="s">
        <v>41</v>
      </c>
      <c r="D54" s="21" t="s">
        <v>11</v>
      </c>
      <c r="E54" s="22">
        <v>4900</v>
      </c>
      <c r="F54" s="48">
        <v>200</v>
      </c>
      <c r="G54" s="48">
        <v>200</v>
      </c>
      <c r="H54" s="48">
        <v>100</v>
      </c>
      <c r="I54" s="159"/>
      <c r="J54" s="159"/>
      <c r="K54" s="159"/>
      <c r="L54" s="159"/>
      <c r="M54" s="159"/>
      <c r="N54" s="159"/>
      <c r="O54" s="159">
        <f t="shared" si="5"/>
        <v>0</v>
      </c>
    </row>
    <row r="55" spans="1:15">
      <c r="A55" s="19" t="s">
        <v>67</v>
      </c>
      <c r="B55" s="20"/>
      <c r="C55" s="21" t="s">
        <v>68</v>
      </c>
      <c r="D55" s="21" t="s">
        <v>11</v>
      </c>
      <c r="E55" s="21">
        <v>1058</v>
      </c>
      <c r="F55" s="48">
        <v>50</v>
      </c>
      <c r="G55" s="48">
        <v>50</v>
      </c>
      <c r="H55" s="48">
        <v>50</v>
      </c>
      <c r="I55" s="159"/>
      <c r="J55" s="159"/>
      <c r="K55" s="159"/>
      <c r="L55" s="159"/>
      <c r="M55" s="159"/>
      <c r="N55" s="159"/>
      <c r="O55" s="159">
        <f t="shared" si="5"/>
        <v>0</v>
      </c>
    </row>
    <row r="56" spans="1:15">
      <c r="A56" s="19" t="s">
        <v>69</v>
      </c>
      <c r="B56" s="20"/>
      <c r="C56" s="21" t="s">
        <v>68</v>
      </c>
      <c r="D56" s="21" t="s">
        <v>11</v>
      </c>
      <c r="E56" s="21">
        <f>20.2*200</f>
        <v>4040</v>
      </c>
      <c r="F56" s="48">
        <v>350</v>
      </c>
      <c r="G56" s="48">
        <v>350</v>
      </c>
      <c r="H56" s="48">
        <v>200</v>
      </c>
      <c r="I56" s="159"/>
      <c r="J56" s="159"/>
      <c r="K56" s="159"/>
      <c r="L56" s="159"/>
      <c r="M56" s="159"/>
      <c r="N56" s="159"/>
      <c r="O56" s="159">
        <f t="shared" si="5"/>
        <v>0</v>
      </c>
    </row>
    <row r="57" spans="1:15">
      <c r="A57" s="19" t="s">
        <v>202</v>
      </c>
      <c r="B57" s="19"/>
      <c r="C57" s="21" t="s">
        <v>68</v>
      </c>
      <c r="D57" s="21" t="s">
        <v>11</v>
      </c>
      <c r="E57" s="21">
        <f>12*200</f>
        <v>2400</v>
      </c>
      <c r="F57" s="48">
        <v>200</v>
      </c>
      <c r="G57" s="48">
        <v>200</v>
      </c>
      <c r="H57" s="48">
        <v>100</v>
      </c>
      <c r="I57" s="159"/>
      <c r="J57" s="159"/>
      <c r="K57" s="159"/>
      <c r="L57" s="159"/>
      <c r="M57" s="159"/>
      <c r="N57" s="159"/>
      <c r="O57" s="159">
        <f t="shared" si="5"/>
        <v>0</v>
      </c>
    </row>
    <row r="58" spans="1:15">
      <c r="A58" s="19" t="s">
        <v>70</v>
      </c>
      <c r="B58" s="20"/>
      <c r="C58" s="21" t="s">
        <v>71</v>
      </c>
      <c r="D58" s="21" t="s">
        <v>11</v>
      </c>
      <c r="E58" s="21">
        <v>1073</v>
      </c>
      <c r="F58" s="48">
        <v>50</v>
      </c>
      <c r="G58" s="48">
        <v>50</v>
      </c>
      <c r="H58" s="48">
        <v>0</v>
      </c>
      <c r="I58" s="159"/>
      <c r="J58" s="159"/>
      <c r="K58" s="159"/>
      <c r="L58" s="159"/>
      <c r="M58" s="159"/>
      <c r="N58" s="159"/>
      <c r="O58" s="159">
        <f t="shared" si="5"/>
        <v>0</v>
      </c>
    </row>
    <row r="59" spans="1:15">
      <c r="A59" s="19" t="s">
        <v>72</v>
      </c>
      <c r="B59" s="20"/>
      <c r="C59" s="21" t="s">
        <v>68</v>
      </c>
      <c r="D59" s="21" t="s">
        <v>11</v>
      </c>
      <c r="E59" s="21">
        <v>550</v>
      </c>
      <c r="F59" s="26"/>
      <c r="G59" s="26"/>
      <c r="H59" s="26">
        <v>0</v>
      </c>
      <c r="I59" s="159"/>
      <c r="J59" s="159"/>
      <c r="K59" s="159"/>
      <c r="L59" s="159"/>
      <c r="M59" s="159"/>
      <c r="N59" s="159"/>
      <c r="O59" s="159">
        <f t="shared" si="5"/>
        <v>0</v>
      </c>
    </row>
    <row r="60" spans="1:15">
      <c r="A60" s="19" t="s">
        <v>73</v>
      </c>
      <c r="B60" s="20"/>
      <c r="C60" s="21" t="s">
        <v>29</v>
      </c>
      <c r="D60" s="21" t="s">
        <v>11</v>
      </c>
      <c r="E60" s="21">
        <v>956</v>
      </c>
      <c r="F60" s="26">
        <v>0</v>
      </c>
      <c r="G60" s="26">
        <v>0</v>
      </c>
      <c r="H60" s="26">
        <v>0</v>
      </c>
      <c r="I60" s="159"/>
      <c r="J60" s="159"/>
      <c r="K60" s="159"/>
      <c r="L60" s="159"/>
      <c r="M60" s="159"/>
      <c r="N60" s="159"/>
      <c r="O60" s="159">
        <f t="shared" si="5"/>
        <v>0</v>
      </c>
    </row>
    <row r="61" spans="1:15">
      <c r="A61" s="19" t="s">
        <v>74</v>
      </c>
      <c r="B61" s="20"/>
      <c r="C61" s="21" t="s">
        <v>29</v>
      </c>
      <c r="D61" s="21" t="s">
        <v>11</v>
      </c>
      <c r="E61" s="22">
        <v>1599.489</v>
      </c>
      <c r="F61" s="26">
        <v>250</v>
      </c>
      <c r="G61" s="26">
        <v>250</v>
      </c>
      <c r="H61" s="26">
        <v>0</v>
      </c>
      <c r="I61" s="159"/>
      <c r="J61" s="159"/>
      <c r="K61" s="159"/>
      <c r="L61" s="159"/>
      <c r="M61" s="159"/>
      <c r="N61" s="159"/>
      <c r="O61" s="159">
        <f t="shared" si="5"/>
        <v>0</v>
      </c>
    </row>
    <row r="62" spans="1:15">
      <c r="A62" s="19" t="s">
        <v>75</v>
      </c>
      <c r="B62" s="20"/>
      <c r="C62" s="21" t="s">
        <v>29</v>
      </c>
      <c r="D62" s="21" t="s">
        <v>11</v>
      </c>
      <c r="E62" s="21">
        <v>319</v>
      </c>
      <c r="F62" s="26">
        <v>50</v>
      </c>
      <c r="G62" s="26">
        <v>50</v>
      </c>
      <c r="H62" s="26">
        <v>0</v>
      </c>
      <c r="I62" s="159"/>
      <c r="J62" s="159"/>
      <c r="K62" s="159"/>
      <c r="L62" s="159"/>
      <c r="M62" s="159"/>
      <c r="N62" s="159"/>
      <c r="O62" s="159">
        <f t="shared" si="5"/>
        <v>0</v>
      </c>
    </row>
    <row r="63" spans="1:15">
      <c r="A63" s="19" t="s">
        <v>76</v>
      </c>
      <c r="B63" s="20"/>
      <c r="C63" s="21" t="s">
        <v>29</v>
      </c>
      <c r="D63" s="21" t="s">
        <v>11</v>
      </c>
      <c r="E63" s="21">
        <v>963</v>
      </c>
      <c r="F63" s="26">
        <v>50</v>
      </c>
      <c r="G63" s="26">
        <v>50</v>
      </c>
      <c r="H63" s="26">
        <v>0</v>
      </c>
      <c r="I63" s="159"/>
      <c r="J63" s="159"/>
      <c r="K63" s="159"/>
      <c r="L63" s="159"/>
      <c r="M63" s="159"/>
      <c r="N63" s="159"/>
      <c r="O63" s="159">
        <f t="shared" si="5"/>
        <v>0</v>
      </c>
    </row>
    <row r="64" spans="1:15">
      <c r="A64" s="19" t="s">
        <v>77</v>
      </c>
      <c r="B64" s="20"/>
      <c r="C64" s="21" t="s">
        <v>29</v>
      </c>
      <c r="D64" s="21" t="s">
        <v>11</v>
      </c>
      <c r="E64" s="22">
        <v>13000</v>
      </c>
      <c r="F64" s="26">
        <v>100</v>
      </c>
      <c r="G64" s="26">
        <v>100</v>
      </c>
      <c r="H64" s="26">
        <v>100</v>
      </c>
      <c r="I64" s="159">
        <v>19</v>
      </c>
      <c r="J64" s="159"/>
      <c r="K64" s="159"/>
      <c r="L64" s="159"/>
      <c r="M64" s="159">
        <v>21</v>
      </c>
      <c r="N64" s="159"/>
      <c r="O64" s="159">
        <f t="shared" si="5"/>
        <v>40</v>
      </c>
    </row>
    <row r="65" spans="1:15">
      <c r="A65" s="27" t="s">
        <v>78</v>
      </c>
      <c r="B65" s="28"/>
      <c r="C65" s="29" t="s">
        <v>24</v>
      </c>
      <c r="D65" s="29" t="s">
        <v>17</v>
      </c>
      <c r="E65" s="30">
        <v>9774</v>
      </c>
      <c r="F65" s="38">
        <v>450</v>
      </c>
      <c r="G65" s="38">
        <v>450</v>
      </c>
      <c r="H65" s="38">
        <v>391</v>
      </c>
      <c r="I65" s="159"/>
      <c r="J65" s="159"/>
      <c r="K65" s="159"/>
      <c r="L65" s="159">
        <v>41</v>
      </c>
      <c r="M65" s="159"/>
      <c r="N65" s="159"/>
      <c r="O65" s="159">
        <f t="shared" si="5"/>
        <v>41</v>
      </c>
    </row>
    <row r="66" spans="1:15">
      <c r="A66" s="19" t="s">
        <v>79</v>
      </c>
      <c r="B66" s="21" t="s">
        <v>61</v>
      </c>
      <c r="C66" s="21" t="s">
        <v>26</v>
      </c>
      <c r="D66" s="21" t="s">
        <v>17</v>
      </c>
      <c r="E66" s="22">
        <v>13329</v>
      </c>
      <c r="F66" s="26">
        <v>500</v>
      </c>
      <c r="G66" s="26">
        <v>500</v>
      </c>
      <c r="H66" s="26">
        <v>0</v>
      </c>
      <c r="I66" s="159"/>
      <c r="J66" s="159"/>
      <c r="K66" s="159"/>
      <c r="L66" s="159"/>
      <c r="M66" s="159"/>
      <c r="N66" s="159"/>
      <c r="O66" s="159">
        <f t="shared" si="5"/>
        <v>0</v>
      </c>
    </row>
    <row r="67" spans="1:15">
      <c r="A67" s="19" t="s">
        <v>79</v>
      </c>
      <c r="B67" s="21" t="s">
        <v>61</v>
      </c>
      <c r="C67" s="21" t="s">
        <v>26</v>
      </c>
      <c r="D67" s="21" t="s">
        <v>17</v>
      </c>
      <c r="E67" s="22">
        <v>5332</v>
      </c>
      <c r="F67" s="26">
        <v>500</v>
      </c>
      <c r="G67" s="26">
        <v>500</v>
      </c>
      <c r="H67" s="26">
        <v>0</v>
      </c>
      <c r="I67" s="159"/>
      <c r="J67" s="159"/>
      <c r="K67" s="159"/>
      <c r="L67" s="159"/>
      <c r="M67" s="159"/>
      <c r="N67" s="159"/>
      <c r="O67" s="159">
        <f t="shared" si="5"/>
        <v>0</v>
      </c>
    </row>
    <row r="68" spans="1:15" ht="12" thickBot="1">
      <c r="A68" s="56" t="s">
        <v>7</v>
      </c>
      <c r="B68" s="43" t="s">
        <v>7</v>
      </c>
      <c r="C68" s="44" t="s">
        <v>7</v>
      </c>
      <c r="D68" s="44" t="s">
        <v>7</v>
      </c>
      <c r="E68" s="57" t="s">
        <v>7</v>
      </c>
      <c r="F68" s="1"/>
      <c r="G68" s="1"/>
    </row>
    <row r="69" spans="1:15" ht="12" thickBot="1">
      <c r="A69" s="58" t="s">
        <v>80</v>
      </c>
      <c r="B69" s="59"/>
      <c r="C69" s="16"/>
      <c r="D69" s="15"/>
      <c r="E69" s="17">
        <f t="shared" ref="E69:O69" si="6">SUM(E71:E91)</f>
        <v>272976.37343000004</v>
      </c>
      <c r="F69" s="17">
        <f t="shared" si="6"/>
        <v>6169</v>
      </c>
      <c r="G69" s="17">
        <f t="shared" si="6"/>
        <v>6247</v>
      </c>
      <c r="H69" s="17">
        <f t="shared" si="6"/>
        <v>5804</v>
      </c>
      <c r="I69" s="17">
        <f t="shared" si="6"/>
        <v>821</v>
      </c>
      <c r="J69" s="17">
        <f t="shared" si="6"/>
        <v>219</v>
      </c>
      <c r="K69" s="17">
        <f t="shared" si="6"/>
        <v>1</v>
      </c>
      <c r="L69" s="17">
        <f t="shared" si="6"/>
        <v>245</v>
      </c>
      <c r="M69" s="17">
        <f>SUM(M71:M91)</f>
        <v>457</v>
      </c>
      <c r="N69" s="17">
        <f>SUM(N71:N91)</f>
        <v>1294</v>
      </c>
      <c r="O69" s="17">
        <f t="shared" si="6"/>
        <v>3037</v>
      </c>
    </row>
    <row r="70" spans="1:15">
      <c r="A70" s="56" t="s">
        <v>7</v>
      </c>
      <c r="B70" s="43" t="s">
        <v>7</v>
      </c>
      <c r="C70" s="44" t="s">
        <v>7</v>
      </c>
      <c r="D70" s="44" t="s">
        <v>7</v>
      </c>
      <c r="E70" s="44" t="s">
        <v>7</v>
      </c>
      <c r="F70" s="1"/>
      <c r="G70" s="1"/>
    </row>
    <row r="71" spans="1:15">
      <c r="A71" s="19" t="s">
        <v>81</v>
      </c>
      <c r="B71" s="21"/>
      <c r="C71" s="21" t="s">
        <v>82</v>
      </c>
      <c r="D71" s="21" t="s">
        <v>17</v>
      </c>
      <c r="E71" s="22">
        <v>2689</v>
      </c>
      <c r="F71" s="26"/>
      <c r="G71" s="26"/>
      <c r="H71" s="26"/>
      <c r="I71" s="159"/>
      <c r="J71" s="159"/>
      <c r="K71" s="159"/>
      <c r="L71" s="159"/>
      <c r="M71" s="159"/>
      <c r="N71" s="159"/>
      <c r="O71" s="159">
        <f>SUM(I71:N71)</f>
        <v>0</v>
      </c>
    </row>
    <row r="72" spans="1:15">
      <c r="A72" s="19" t="s">
        <v>83</v>
      </c>
      <c r="B72" s="21"/>
      <c r="C72" s="21" t="s">
        <v>24</v>
      </c>
      <c r="D72" s="21" t="s">
        <v>17</v>
      </c>
      <c r="E72" s="22">
        <v>921</v>
      </c>
      <c r="F72" s="26">
        <v>0</v>
      </c>
      <c r="G72" s="26">
        <v>0</v>
      </c>
      <c r="H72" s="26"/>
      <c r="I72" s="159"/>
      <c r="J72" s="159"/>
      <c r="K72" s="159"/>
      <c r="L72" s="159"/>
      <c r="M72" s="159"/>
      <c r="N72" s="159"/>
      <c r="O72" s="159">
        <f t="shared" ref="O72:O91" si="7">SUM(I72:N72)</f>
        <v>0</v>
      </c>
    </row>
    <row r="73" spans="1:15">
      <c r="A73" s="60" t="s">
        <v>84</v>
      </c>
      <c r="B73" s="61"/>
      <c r="C73" s="21" t="s">
        <v>59</v>
      </c>
      <c r="D73" s="21" t="s">
        <v>17</v>
      </c>
      <c r="E73" s="22">
        <v>13444</v>
      </c>
      <c r="F73" s="26"/>
      <c r="G73" s="26"/>
      <c r="H73" s="26"/>
      <c r="I73" s="159"/>
      <c r="J73" s="159"/>
      <c r="K73" s="159"/>
      <c r="L73" s="159"/>
      <c r="M73" s="159"/>
      <c r="N73" s="159"/>
      <c r="O73" s="159">
        <f t="shared" si="7"/>
        <v>0</v>
      </c>
    </row>
    <row r="74" spans="1:15">
      <c r="A74" s="62" t="s">
        <v>85</v>
      </c>
      <c r="B74" s="63" t="s">
        <v>61</v>
      </c>
      <c r="C74" s="64" t="s">
        <v>86</v>
      </c>
      <c r="D74" s="64" t="s">
        <v>17</v>
      </c>
      <c r="E74" s="63">
        <v>4798.4670000000006</v>
      </c>
      <c r="F74" s="65">
        <v>700</v>
      </c>
      <c r="G74" s="65">
        <v>700</v>
      </c>
      <c r="H74" s="65">
        <v>1500</v>
      </c>
      <c r="I74" s="159">
        <v>572</v>
      </c>
      <c r="J74" s="159"/>
      <c r="K74" s="159"/>
      <c r="L74" s="159"/>
      <c r="M74" s="159">
        <v>6</v>
      </c>
      <c r="N74" s="159"/>
      <c r="O74" s="159">
        <f t="shared" si="7"/>
        <v>578</v>
      </c>
    </row>
    <row r="75" spans="1:15">
      <c r="A75" s="66" t="s">
        <v>87</v>
      </c>
      <c r="B75" s="67"/>
      <c r="C75" s="68" t="s">
        <v>29</v>
      </c>
      <c r="D75" s="68" t="s">
        <v>11</v>
      </c>
      <c r="E75" s="67">
        <v>617</v>
      </c>
      <c r="F75" s="26">
        <v>150</v>
      </c>
      <c r="G75" s="26">
        <v>150</v>
      </c>
      <c r="H75" s="26">
        <v>177</v>
      </c>
      <c r="I75" s="159"/>
      <c r="J75" s="159"/>
      <c r="K75" s="159"/>
      <c r="L75" s="159"/>
      <c r="M75" s="159"/>
      <c r="N75" s="159"/>
      <c r="O75" s="159">
        <f t="shared" si="7"/>
        <v>0</v>
      </c>
    </row>
    <row r="76" spans="1:15">
      <c r="A76" s="69" t="s">
        <v>88</v>
      </c>
      <c r="B76" s="36"/>
      <c r="C76" s="35" t="s">
        <v>29</v>
      </c>
      <c r="D76" s="35" t="s">
        <v>11</v>
      </c>
      <c r="E76" s="36">
        <v>337</v>
      </c>
      <c r="F76" s="37"/>
      <c r="G76" s="37">
        <v>78</v>
      </c>
      <c r="H76" s="37">
        <v>100</v>
      </c>
      <c r="I76" s="159">
        <v>26</v>
      </c>
      <c r="J76" s="159"/>
      <c r="K76" s="159"/>
      <c r="L76" s="159"/>
      <c r="M76" s="159">
        <v>55</v>
      </c>
      <c r="N76" s="159"/>
      <c r="O76" s="159">
        <f t="shared" si="7"/>
        <v>81</v>
      </c>
    </row>
    <row r="77" spans="1:15">
      <c r="A77" s="70" t="s">
        <v>89</v>
      </c>
      <c r="B77" s="55"/>
      <c r="C77" s="54" t="s">
        <v>24</v>
      </c>
      <c r="D77" s="54" t="s">
        <v>17</v>
      </c>
      <c r="E77" s="55">
        <v>178</v>
      </c>
      <c r="F77" s="26">
        <v>58</v>
      </c>
      <c r="G77" s="26">
        <v>58</v>
      </c>
      <c r="H77" s="26">
        <v>0</v>
      </c>
      <c r="I77" s="159"/>
      <c r="J77" s="159"/>
      <c r="K77" s="159"/>
      <c r="L77" s="159"/>
      <c r="M77" s="159"/>
      <c r="N77" s="159"/>
      <c r="O77" s="159">
        <f t="shared" si="7"/>
        <v>0</v>
      </c>
    </row>
    <row r="78" spans="1:15">
      <c r="A78" s="71" t="s">
        <v>89</v>
      </c>
      <c r="B78" s="30"/>
      <c r="C78" s="29" t="s">
        <v>24</v>
      </c>
      <c r="D78" s="29" t="s">
        <v>17</v>
      </c>
      <c r="E78" s="30">
        <v>12228</v>
      </c>
      <c r="F78" s="38">
        <v>335</v>
      </c>
      <c r="G78" s="38">
        <v>335</v>
      </c>
      <c r="H78" s="38">
        <v>927</v>
      </c>
      <c r="I78" s="159">
        <v>8</v>
      </c>
      <c r="J78" s="159">
        <v>6</v>
      </c>
      <c r="K78" s="159">
        <v>1</v>
      </c>
      <c r="L78" s="159">
        <v>69</v>
      </c>
      <c r="M78" s="159">
        <v>10</v>
      </c>
      <c r="N78" s="159">
        <v>1090</v>
      </c>
      <c r="O78" s="159">
        <f t="shared" si="7"/>
        <v>1184</v>
      </c>
    </row>
    <row r="79" spans="1:15">
      <c r="A79" s="19" t="s">
        <v>90</v>
      </c>
      <c r="B79" s="20"/>
      <c r="C79" s="21" t="s">
        <v>24</v>
      </c>
      <c r="D79" s="21" t="s">
        <v>17</v>
      </c>
      <c r="E79" s="21">
        <v>7997</v>
      </c>
      <c r="F79" s="72">
        <v>450</v>
      </c>
      <c r="G79" s="132">
        <v>450</v>
      </c>
      <c r="H79" s="72">
        <v>500</v>
      </c>
      <c r="I79" s="159"/>
      <c r="J79" s="159"/>
      <c r="K79" s="159"/>
      <c r="L79" s="159"/>
      <c r="M79" s="159"/>
      <c r="N79" s="159"/>
      <c r="O79" s="159">
        <f t="shared" si="7"/>
        <v>0</v>
      </c>
    </row>
    <row r="80" spans="1:15">
      <c r="A80" s="19" t="s">
        <v>91</v>
      </c>
      <c r="B80" s="21" t="s">
        <v>61</v>
      </c>
      <c r="C80" s="21" t="s">
        <v>86</v>
      </c>
      <c r="D80" s="21" t="s">
        <v>17</v>
      </c>
      <c r="E80" s="22">
        <v>21327</v>
      </c>
      <c r="F80" s="72">
        <v>1500</v>
      </c>
      <c r="G80" s="72">
        <v>1500</v>
      </c>
      <c r="H80" s="72">
        <v>2500</v>
      </c>
      <c r="I80" s="159">
        <v>215</v>
      </c>
      <c r="J80" s="159">
        <v>213</v>
      </c>
      <c r="K80" s="159"/>
      <c r="L80" s="159">
        <v>176</v>
      </c>
      <c r="M80" s="159">
        <v>386</v>
      </c>
      <c r="N80" s="159">
        <v>204</v>
      </c>
      <c r="O80" s="159">
        <f t="shared" si="7"/>
        <v>1194</v>
      </c>
    </row>
    <row r="81" spans="1:15">
      <c r="A81" s="19" t="s">
        <v>92</v>
      </c>
      <c r="B81" s="21" t="s">
        <v>61</v>
      </c>
      <c r="C81" s="21" t="s">
        <v>86</v>
      </c>
      <c r="D81" s="21" t="s">
        <v>17</v>
      </c>
      <c r="E81" s="22">
        <v>4443</v>
      </c>
      <c r="F81" s="72"/>
      <c r="G81" s="72">
        <v>0</v>
      </c>
      <c r="H81" s="72">
        <v>0</v>
      </c>
      <c r="I81" s="159"/>
      <c r="J81" s="159"/>
      <c r="K81" s="159"/>
      <c r="L81" s="159"/>
      <c r="M81" s="159"/>
      <c r="N81" s="159"/>
      <c r="O81" s="159">
        <f t="shared" si="7"/>
        <v>0</v>
      </c>
    </row>
    <row r="82" spans="1:15">
      <c r="A82" s="19" t="s">
        <v>93</v>
      </c>
      <c r="B82" s="21" t="s">
        <v>61</v>
      </c>
      <c r="C82" s="21" t="s">
        <v>86</v>
      </c>
      <c r="D82" s="21" t="s">
        <v>17</v>
      </c>
      <c r="E82" s="22">
        <v>1066</v>
      </c>
      <c r="F82" s="72"/>
      <c r="G82" s="72">
        <v>0</v>
      </c>
      <c r="H82" s="72">
        <v>0</v>
      </c>
      <c r="I82" s="159"/>
      <c r="J82" s="159"/>
      <c r="K82" s="159"/>
      <c r="L82" s="159"/>
      <c r="M82" s="159"/>
      <c r="N82" s="159"/>
      <c r="O82" s="159">
        <f t="shared" si="7"/>
        <v>0</v>
      </c>
    </row>
    <row r="83" spans="1:15">
      <c r="A83" s="19" t="s">
        <v>94</v>
      </c>
      <c r="B83" s="21" t="s">
        <v>61</v>
      </c>
      <c r="C83" s="21" t="s">
        <v>95</v>
      </c>
      <c r="D83" s="21" t="s">
        <v>17</v>
      </c>
      <c r="E83" s="22">
        <v>2310</v>
      </c>
      <c r="F83" s="72">
        <v>1460</v>
      </c>
      <c r="G83" s="72">
        <v>1460</v>
      </c>
      <c r="H83" s="72">
        <v>0</v>
      </c>
      <c r="I83" s="159"/>
      <c r="J83" s="159"/>
      <c r="K83" s="159"/>
      <c r="L83" s="159"/>
      <c r="M83" s="159"/>
      <c r="N83" s="159"/>
      <c r="O83" s="159">
        <f t="shared" si="7"/>
        <v>0</v>
      </c>
    </row>
    <row r="84" spans="1:15">
      <c r="A84" s="19" t="s">
        <v>96</v>
      </c>
      <c r="B84" s="21" t="s">
        <v>61</v>
      </c>
      <c r="C84" s="21" t="s">
        <v>95</v>
      </c>
      <c r="D84" s="21" t="s">
        <v>17</v>
      </c>
      <c r="E84" s="22">
        <v>1066</v>
      </c>
      <c r="F84" s="72">
        <v>716</v>
      </c>
      <c r="G84" s="72">
        <v>716</v>
      </c>
      <c r="H84" s="72">
        <v>0</v>
      </c>
      <c r="I84" s="159"/>
      <c r="J84" s="159"/>
      <c r="K84" s="159"/>
      <c r="L84" s="159"/>
      <c r="M84" s="159"/>
      <c r="N84" s="159"/>
      <c r="O84" s="159">
        <f t="shared" si="7"/>
        <v>0</v>
      </c>
    </row>
    <row r="85" spans="1:15">
      <c r="A85" s="19" t="s">
        <v>97</v>
      </c>
      <c r="B85" s="21" t="s">
        <v>61</v>
      </c>
      <c r="C85" s="21" t="s">
        <v>95</v>
      </c>
      <c r="D85" s="21" t="s">
        <v>17</v>
      </c>
      <c r="E85" s="22">
        <v>2488</v>
      </c>
      <c r="F85" s="72">
        <v>0</v>
      </c>
      <c r="G85" s="72">
        <v>0</v>
      </c>
      <c r="H85" s="72">
        <v>0</v>
      </c>
      <c r="I85" s="159"/>
      <c r="J85" s="159"/>
      <c r="K85" s="159"/>
      <c r="L85" s="159"/>
      <c r="M85" s="159"/>
      <c r="N85" s="159"/>
      <c r="O85" s="159">
        <f t="shared" si="7"/>
        <v>0</v>
      </c>
    </row>
    <row r="86" spans="1:15">
      <c r="A86" s="73" t="s">
        <v>98</v>
      </c>
      <c r="B86" s="74" t="s">
        <v>61</v>
      </c>
      <c r="C86" s="74" t="s">
        <v>26</v>
      </c>
      <c r="D86" s="74" t="s">
        <v>17</v>
      </c>
      <c r="E86" s="75">
        <v>6900.90643</v>
      </c>
      <c r="F86" s="76">
        <v>0</v>
      </c>
      <c r="G86" s="76">
        <v>0</v>
      </c>
      <c r="H86" s="76">
        <v>0</v>
      </c>
      <c r="I86" s="159"/>
      <c r="J86" s="159"/>
      <c r="K86" s="159"/>
      <c r="L86" s="159"/>
      <c r="M86" s="159"/>
      <c r="N86" s="159"/>
      <c r="O86" s="159">
        <f t="shared" si="7"/>
        <v>0</v>
      </c>
    </row>
    <row r="87" spans="1:15">
      <c r="A87" s="19" t="s">
        <v>99</v>
      </c>
      <c r="B87" s="21" t="s">
        <v>61</v>
      </c>
      <c r="C87" s="21" t="s">
        <v>65</v>
      </c>
      <c r="D87" s="21" t="s">
        <v>17</v>
      </c>
      <c r="E87" s="22">
        <v>10620</v>
      </c>
      <c r="F87" s="72"/>
      <c r="G87" s="72">
        <v>0</v>
      </c>
      <c r="H87" s="72">
        <v>0</v>
      </c>
      <c r="I87" s="159"/>
      <c r="J87" s="159"/>
      <c r="K87" s="159"/>
      <c r="L87" s="159"/>
      <c r="M87" s="159"/>
      <c r="N87" s="159"/>
      <c r="O87" s="159">
        <f t="shared" si="7"/>
        <v>0</v>
      </c>
    </row>
    <row r="88" spans="1:15">
      <c r="A88" s="19" t="s">
        <v>60</v>
      </c>
      <c r="B88" s="21" t="s">
        <v>61</v>
      </c>
      <c r="C88" s="21" t="s">
        <v>86</v>
      </c>
      <c r="D88" s="21" t="s">
        <v>17</v>
      </c>
      <c r="E88" s="22">
        <v>5332</v>
      </c>
      <c r="F88" s="72">
        <v>800</v>
      </c>
      <c r="G88" s="72">
        <v>800</v>
      </c>
      <c r="H88" s="72">
        <v>100</v>
      </c>
      <c r="I88" s="159"/>
      <c r="J88" s="159"/>
      <c r="K88" s="159"/>
      <c r="L88" s="159"/>
      <c r="M88" s="159"/>
      <c r="N88" s="159"/>
      <c r="O88" s="159">
        <f t="shared" si="7"/>
        <v>0</v>
      </c>
    </row>
    <row r="89" spans="1:15">
      <c r="A89" s="19" t="s">
        <v>100</v>
      </c>
      <c r="B89" s="21" t="s">
        <v>61</v>
      </c>
      <c r="C89" s="21" t="s">
        <v>65</v>
      </c>
      <c r="D89" s="21" t="s">
        <v>17</v>
      </c>
      <c r="E89" s="22">
        <v>61220</v>
      </c>
      <c r="F89" s="72"/>
      <c r="G89" s="72">
        <v>0</v>
      </c>
      <c r="H89" s="72">
        <v>0</v>
      </c>
      <c r="I89" s="159"/>
      <c r="J89" s="159"/>
      <c r="K89" s="159"/>
      <c r="L89" s="159"/>
      <c r="M89" s="159"/>
      <c r="N89" s="159"/>
      <c r="O89" s="159">
        <f t="shared" si="7"/>
        <v>0</v>
      </c>
    </row>
    <row r="90" spans="1:15">
      <c r="A90" s="73" t="s">
        <v>101</v>
      </c>
      <c r="B90" s="74" t="s">
        <v>61</v>
      </c>
      <c r="C90" s="74" t="s">
        <v>65</v>
      </c>
      <c r="D90" s="74" t="s">
        <v>17</v>
      </c>
      <c r="E90" s="75">
        <v>25592</v>
      </c>
      <c r="F90" s="76"/>
      <c r="G90" s="76">
        <v>0</v>
      </c>
      <c r="H90" s="76">
        <v>0</v>
      </c>
      <c r="I90" s="159"/>
      <c r="J90" s="159"/>
      <c r="K90" s="159"/>
      <c r="L90" s="159"/>
      <c r="M90" s="159"/>
      <c r="N90" s="159"/>
      <c r="O90" s="159">
        <f t="shared" si="7"/>
        <v>0</v>
      </c>
    </row>
    <row r="91" spans="1:15">
      <c r="A91" s="19" t="s">
        <v>102</v>
      </c>
      <c r="B91" s="21" t="s">
        <v>61</v>
      </c>
      <c r="C91" s="21" t="s">
        <v>65</v>
      </c>
      <c r="D91" s="21" t="s">
        <v>17</v>
      </c>
      <c r="E91" s="22">
        <v>87402</v>
      </c>
      <c r="F91" s="72"/>
      <c r="G91" s="72">
        <v>0</v>
      </c>
      <c r="H91" s="72">
        <v>0</v>
      </c>
      <c r="I91" s="159"/>
      <c r="J91" s="159"/>
      <c r="K91" s="159"/>
      <c r="L91" s="159"/>
      <c r="M91" s="159"/>
      <c r="N91" s="159"/>
      <c r="O91" s="159">
        <f t="shared" si="7"/>
        <v>0</v>
      </c>
    </row>
    <row r="92" spans="1:15" ht="12" thickBot="1">
      <c r="A92" s="43" t="s">
        <v>7</v>
      </c>
      <c r="B92" s="43" t="s">
        <v>7</v>
      </c>
      <c r="C92" s="44" t="s">
        <v>7</v>
      </c>
      <c r="D92" s="44" t="s">
        <v>7</v>
      </c>
      <c r="E92" s="44" t="s">
        <v>7</v>
      </c>
      <c r="F92" s="77"/>
      <c r="G92" s="77"/>
    </row>
    <row r="93" spans="1:15" ht="12" thickBot="1">
      <c r="A93" s="14" t="s">
        <v>103</v>
      </c>
      <c r="B93" s="59"/>
      <c r="C93" s="15"/>
      <c r="D93" s="16"/>
      <c r="E93" s="17">
        <f>SUM(E97:E102)</f>
        <v>17723</v>
      </c>
      <c r="F93" s="17">
        <f t="shared" ref="F93:O93" si="8">SUM(F95:F102)</f>
        <v>2368</v>
      </c>
      <c r="G93" s="17">
        <f t="shared" si="8"/>
        <v>2756</v>
      </c>
      <c r="H93" s="17">
        <f t="shared" si="8"/>
        <v>3111</v>
      </c>
      <c r="I93" s="17">
        <f t="shared" si="8"/>
        <v>160</v>
      </c>
      <c r="J93" s="17">
        <f t="shared" si="8"/>
        <v>10</v>
      </c>
      <c r="K93" s="17">
        <f t="shared" si="8"/>
        <v>134</v>
      </c>
      <c r="L93" s="17">
        <f t="shared" si="8"/>
        <v>0</v>
      </c>
      <c r="M93" s="17">
        <f>SUM(M95:M102)</f>
        <v>0</v>
      </c>
      <c r="N93" s="17">
        <f>SUM(N95:N102)</f>
        <v>21</v>
      </c>
      <c r="O93" s="17">
        <f t="shared" si="8"/>
        <v>325</v>
      </c>
    </row>
    <row r="94" spans="1:15">
      <c r="A94" s="78" t="s">
        <v>7</v>
      </c>
      <c r="B94" s="78" t="s">
        <v>7</v>
      </c>
      <c r="C94" s="79" t="s">
        <v>7</v>
      </c>
      <c r="D94" s="79" t="s">
        <v>7</v>
      </c>
      <c r="E94" s="79" t="s">
        <v>7</v>
      </c>
      <c r="F94" s="77"/>
      <c r="G94" s="77"/>
    </row>
    <row r="95" spans="1:15">
      <c r="A95" s="80" t="s">
        <v>104</v>
      </c>
      <c r="B95" s="29" t="s">
        <v>61</v>
      </c>
      <c r="C95" s="29" t="s">
        <v>26</v>
      </c>
      <c r="D95" s="29" t="s">
        <v>17</v>
      </c>
      <c r="E95" s="30">
        <v>2666</v>
      </c>
      <c r="F95" s="81">
        <v>200</v>
      </c>
      <c r="G95" s="81">
        <v>127</v>
      </c>
      <c r="H95" s="81">
        <v>253</v>
      </c>
      <c r="I95" s="159"/>
      <c r="J95" s="159"/>
      <c r="K95" s="159"/>
      <c r="L95" s="159"/>
      <c r="M95" s="159"/>
      <c r="N95" s="159"/>
      <c r="O95" s="159">
        <f>SUM(I95:N95)</f>
        <v>0</v>
      </c>
    </row>
    <row r="96" spans="1:15">
      <c r="A96" s="82" t="s">
        <v>105</v>
      </c>
      <c r="B96" s="83"/>
      <c r="C96" s="83" t="s">
        <v>24</v>
      </c>
      <c r="D96" s="83" t="s">
        <v>17</v>
      </c>
      <c r="E96" s="84">
        <v>2656</v>
      </c>
      <c r="F96" s="85"/>
      <c r="G96" s="85">
        <v>277</v>
      </c>
      <c r="H96" s="133">
        <v>1403</v>
      </c>
      <c r="I96" s="159"/>
      <c r="J96" s="159">
        <v>10</v>
      </c>
      <c r="K96" s="159"/>
      <c r="L96" s="159"/>
      <c r="M96" s="159"/>
      <c r="N96" s="159">
        <v>21</v>
      </c>
      <c r="O96" s="159">
        <f t="shared" ref="O96:O102" si="9">SUM(I96:N96)</f>
        <v>31</v>
      </c>
    </row>
    <row r="97" spans="1:15">
      <c r="A97" s="20" t="s">
        <v>106</v>
      </c>
      <c r="B97" s="20"/>
      <c r="C97" s="21" t="s">
        <v>24</v>
      </c>
      <c r="D97" s="21" t="s">
        <v>17</v>
      </c>
      <c r="E97" s="22">
        <v>912</v>
      </c>
      <c r="F97" s="72">
        <v>184</v>
      </c>
      <c r="G97" s="72">
        <v>184</v>
      </c>
      <c r="H97" s="72">
        <v>100</v>
      </c>
      <c r="I97" s="159"/>
      <c r="J97" s="159"/>
      <c r="K97" s="159"/>
      <c r="L97" s="159"/>
      <c r="M97" s="159"/>
      <c r="N97" s="159"/>
      <c r="O97" s="159">
        <f t="shared" si="9"/>
        <v>0</v>
      </c>
    </row>
    <row r="98" spans="1:15">
      <c r="A98" s="20" t="s">
        <v>106</v>
      </c>
      <c r="B98" s="20"/>
      <c r="C98" s="21" t="s">
        <v>24</v>
      </c>
      <c r="D98" s="21" t="s">
        <v>11</v>
      </c>
      <c r="E98" s="22">
        <v>912</v>
      </c>
      <c r="F98" s="72">
        <v>0</v>
      </c>
      <c r="G98" s="72">
        <v>184</v>
      </c>
      <c r="H98" s="72">
        <v>100</v>
      </c>
      <c r="I98" s="159"/>
      <c r="J98" s="159"/>
      <c r="K98" s="159"/>
      <c r="L98" s="159"/>
      <c r="M98" s="159"/>
      <c r="N98" s="159"/>
      <c r="O98" s="159">
        <f t="shared" si="9"/>
        <v>0</v>
      </c>
    </row>
    <row r="99" spans="1:15">
      <c r="A99" s="86" t="s">
        <v>107</v>
      </c>
      <c r="B99" s="86"/>
      <c r="C99" s="54" t="s">
        <v>24</v>
      </c>
      <c r="D99" s="54" t="s">
        <v>11</v>
      </c>
      <c r="E99" s="55">
        <v>4443</v>
      </c>
      <c r="F99" s="72">
        <v>800</v>
      </c>
      <c r="G99" s="72">
        <v>800</v>
      </c>
      <c r="H99" s="72">
        <v>800</v>
      </c>
      <c r="I99" s="159"/>
      <c r="J99" s="159"/>
      <c r="K99" s="159"/>
      <c r="L99" s="159"/>
      <c r="M99" s="159"/>
      <c r="N99" s="159"/>
      <c r="O99" s="159">
        <f t="shared" si="9"/>
        <v>0</v>
      </c>
    </row>
    <row r="100" spans="1:15">
      <c r="A100" s="20" t="s">
        <v>108</v>
      </c>
      <c r="B100" s="21"/>
      <c r="C100" s="21" t="s">
        <v>24</v>
      </c>
      <c r="D100" s="21" t="s">
        <v>17</v>
      </c>
      <c r="E100" s="22">
        <v>2617</v>
      </c>
      <c r="F100" s="87">
        <v>184</v>
      </c>
      <c r="G100" s="87">
        <v>184</v>
      </c>
      <c r="H100" s="87">
        <v>455</v>
      </c>
      <c r="I100" s="159">
        <v>160</v>
      </c>
      <c r="J100" s="159"/>
      <c r="K100" s="159">
        <v>134</v>
      </c>
      <c r="L100" s="159"/>
      <c r="M100" s="159"/>
      <c r="N100" s="159"/>
      <c r="O100" s="159">
        <f t="shared" si="9"/>
        <v>294</v>
      </c>
    </row>
    <row r="101" spans="1:15">
      <c r="A101" s="20" t="s">
        <v>109</v>
      </c>
      <c r="B101" s="21" t="s">
        <v>61</v>
      </c>
      <c r="C101" s="21" t="s">
        <v>57</v>
      </c>
      <c r="D101" s="21" t="s">
        <v>17</v>
      </c>
      <c r="E101" s="22">
        <v>3507</v>
      </c>
      <c r="F101" s="72">
        <v>0</v>
      </c>
      <c r="G101" s="72">
        <v>0</v>
      </c>
      <c r="H101" s="72">
        <v>0</v>
      </c>
      <c r="I101" s="159"/>
      <c r="J101" s="159"/>
      <c r="K101" s="159"/>
      <c r="L101" s="159"/>
      <c r="M101" s="159"/>
      <c r="N101" s="159"/>
      <c r="O101" s="159">
        <f t="shared" si="9"/>
        <v>0</v>
      </c>
    </row>
    <row r="102" spans="1:15">
      <c r="A102" s="20" t="s">
        <v>109</v>
      </c>
      <c r="B102" s="21" t="s">
        <v>61</v>
      </c>
      <c r="C102" s="21" t="s">
        <v>86</v>
      </c>
      <c r="D102" s="21" t="s">
        <v>17</v>
      </c>
      <c r="E102" s="22">
        <v>5332</v>
      </c>
      <c r="F102" s="72">
        <v>1000</v>
      </c>
      <c r="G102" s="72">
        <v>1000</v>
      </c>
      <c r="H102" s="72">
        <v>0</v>
      </c>
      <c r="I102" s="159"/>
      <c r="J102" s="159"/>
      <c r="K102" s="159"/>
      <c r="L102" s="159"/>
      <c r="M102" s="159"/>
      <c r="N102" s="159"/>
      <c r="O102" s="159">
        <f t="shared" si="9"/>
        <v>0</v>
      </c>
    </row>
    <row r="103" spans="1:15" ht="12" thickBot="1">
      <c r="A103" s="43" t="s">
        <v>7</v>
      </c>
      <c r="B103" s="43" t="s">
        <v>7</v>
      </c>
      <c r="C103" s="44" t="s">
        <v>7</v>
      </c>
      <c r="D103" s="44" t="s">
        <v>7</v>
      </c>
      <c r="E103" s="44" t="s">
        <v>7</v>
      </c>
      <c r="F103" s="77"/>
      <c r="G103" s="77"/>
    </row>
    <row r="104" spans="1:15" ht="12" thickBot="1">
      <c r="A104" s="45" t="s">
        <v>110</v>
      </c>
      <c r="B104" s="46"/>
      <c r="C104" s="46"/>
      <c r="D104" s="47"/>
      <c r="E104" s="17">
        <f t="shared" ref="E104:O104" si="10">SUM(E106:E129)</f>
        <v>35998</v>
      </c>
      <c r="F104" s="17">
        <f t="shared" si="10"/>
        <v>2973</v>
      </c>
      <c r="G104" s="17">
        <f t="shared" si="10"/>
        <v>3273</v>
      </c>
      <c r="H104" s="17">
        <f t="shared" si="10"/>
        <v>1991</v>
      </c>
      <c r="I104" s="17">
        <f t="shared" si="10"/>
        <v>41</v>
      </c>
      <c r="J104" s="17">
        <f t="shared" si="10"/>
        <v>4</v>
      </c>
      <c r="K104" s="17">
        <f t="shared" si="10"/>
        <v>218</v>
      </c>
      <c r="L104" s="17">
        <f t="shared" si="10"/>
        <v>29</v>
      </c>
      <c r="M104" s="17">
        <f>SUM(M106:M129)</f>
        <v>0</v>
      </c>
      <c r="N104" s="17">
        <f>SUM(N106:N129)</f>
        <v>173</v>
      </c>
      <c r="O104" s="17">
        <f t="shared" si="10"/>
        <v>465</v>
      </c>
    </row>
    <row r="105" spans="1:15">
      <c r="A105" s="43" t="s">
        <v>7</v>
      </c>
      <c r="B105" s="43" t="s">
        <v>7</v>
      </c>
      <c r="C105" s="44" t="s">
        <v>7</v>
      </c>
      <c r="D105" s="44" t="s">
        <v>7</v>
      </c>
      <c r="E105" s="44" t="s">
        <v>7</v>
      </c>
      <c r="F105" s="1"/>
      <c r="G105" s="1"/>
    </row>
    <row r="106" spans="1:15">
      <c r="A106" s="88" t="s">
        <v>111</v>
      </c>
      <c r="B106" s="89"/>
      <c r="C106" s="21" t="s">
        <v>68</v>
      </c>
      <c r="D106" s="21" t="s">
        <v>11</v>
      </c>
      <c r="E106" s="90">
        <v>1220</v>
      </c>
      <c r="F106" s="23"/>
      <c r="G106" s="23"/>
      <c r="H106" s="23"/>
      <c r="I106" s="159"/>
      <c r="J106" s="159"/>
      <c r="K106" s="159"/>
      <c r="L106" s="159"/>
      <c r="M106" s="159"/>
      <c r="N106" s="159"/>
      <c r="O106" s="159">
        <f>SUM(I106:N106)</f>
        <v>0</v>
      </c>
    </row>
    <row r="107" spans="1:15">
      <c r="A107" s="88" t="s">
        <v>112</v>
      </c>
      <c r="B107" s="89"/>
      <c r="C107" s="21" t="s">
        <v>68</v>
      </c>
      <c r="D107" s="21" t="s">
        <v>11</v>
      </c>
      <c r="E107" s="90">
        <v>1470</v>
      </c>
      <c r="F107" s="23"/>
      <c r="G107" s="23"/>
      <c r="H107" s="23"/>
      <c r="I107" s="159"/>
      <c r="J107" s="159"/>
      <c r="K107" s="159"/>
      <c r="L107" s="159"/>
      <c r="M107" s="159"/>
      <c r="N107" s="159"/>
      <c r="O107" s="159">
        <f t="shared" ref="O107:O129" si="11">SUM(I107:N107)</f>
        <v>0</v>
      </c>
    </row>
    <row r="108" spans="1:15">
      <c r="A108" s="88" t="s">
        <v>113</v>
      </c>
      <c r="B108" s="89"/>
      <c r="C108" s="21" t="s">
        <v>68</v>
      </c>
      <c r="D108" s="21" t="s">
        <v>11</v>
      </c>
      <c r="E108" s="90">
        <v>406</v>
      </c>
      <c r="F108" s="23"/>
      <c r="G108" s="23"/>
      <c r="H108" s="23"/>
      <c r="I108" s="159"/>
      <c r="J108" s="159"/>
      <c r="K108" s="159"/>
      <c r="L108" s="159"/>
      <c r="M108" s="159"/>
      <c r="N108" s="159"/>
      <c r="O108" s="159">
        <f t="shared" si="11"/>
        <v>0</v>
      </c>
    </row>
    <row r="109" spans="1:15">
      <c r="A109" s="88" t="s">
        <v>114</v>
      </c>
      <c r="B109" s="89"/>
      <c r="C109" s="21" t="s">
        <v>68</v>
      </c>
      <c r="D109" s="21" t="s">
        <v>11</v>
      </c>
      <c r="E109" s="90">
        <v>1900</v>
      </c>
      <c r="F109" s="23"/>
      <c r="G109" s="23"/>
      <c r="H109" s="23"/>
      <c r="I109" s="159"/>
      <c r="J109" s="159"/>
      <c r="K109" s="159"/>
      <c r="L109" s="159"/>
      <c r="M109" s="159"/>
      <c r="N109" s="159"/>
      <c r="O109" s="159">
        <f t="shared" si="11"/>
        <v>0</v>
      </c>
    </row>
    <row r="110" spans="1:15" ht="12.75">
      <c r="A110" s="135" t="s">
        <v>205</v>
      </c>
      <c r="B110" s="89"/>
      <c r="C110" s="21" t="s">
        <v>24</v>
      </c>
      <c r="D110" s="21" t="s">
        <v>11</v>
      </c>
      <c r="E110" s="90">
        <v>272</v>
      </c>
      <c r="F110" s="23">
        <v>0</v>
      </c>
      <c r="G110" s="23">
        <v>0</v>
      </c>
      <c r="H110" s="23">
        <v>72</v>
      </c>
      <c r="I110" s="159">
        <v>32</v>
      </c>
      <c r="J110" s="159"/>
      <c r="K110" s="159"/>
      <c r="L110" s="159"/>
      <c r="M110" s="159"/>
      <c r="N110" s="159"/>
      <c r="O110" s="159">
        <f t="shared" si="11"/>
        <v>32</v>
      </c>
    </row>
    <row r="111" spans="1:15">
      <c r="A111" s="19" t="s">
        <v>115</v>
      </c>
      <c r="B111" s="20"/>
      <c r="C111" s="21" t="s">
        <v>29</v>
      </c>
      <c r="D111" s="21" t="s">
        <v>17</v>
      </c>
      <c r="E111" s="22">
        <v>1817</v>
      </c>
      <c r="F111" s="23">
        <v>400</v>
      </c>
      <c r="G111" s="23">
        <v>400</v>
      </c>
      <c r="H111" s="23">
        <v>200</v>
      </c>
      <c r="I111" s="159">
        <v>9</v>
      </c>
      <c r="J111" s="159">
        <v>4</v>
      </c>
      <c r="K111" s="159"/>
      <c r="L111" s="159">
        <v>29</v>
      </c>
      <c r="M111" s="159"/>
      <c r="N111" s="159">
        <v>5</v>
      </c>
      <c r="O111" s="159">
        <f t="shared" si="11"/>
        <v>47</v>
      </c>
    </row>
    <row r="112" spans="1:15">
      <c r="A112" s="91" t="s">
        <v>116</v>
      </c>
      <c r="B112" s="92"/>
      <c r="C112" s="68" t="s">
        <v>24</v>
      </c>
      <c r="D112" s="68" t="s">
        <v>11</v>
      </c>
      <c r="E112" s="67">
        <v>485</v>
      </c>
      <c r="F112" s="23">
        <v>0</v>
      </c>
      <c r="G112" s="23">
        <v>0</v>
      </c>
      <c r="H112" s="23">
        <v>0</v>
      </c>
      <c r="I112" s="159"/>
      <c r="J112" s="159"/>
      <c r="K112" s="159"/>
      <c r="L112" s="159"/>
      <c r="M112" s="159"/>
      <c r="N112" s="159"/>
      <c r="O112" s="159">
        <f t="shared" si="11"/>
        <v>0</v>
      </c>
    </row>
    <row r="113" spans="1:15">
      <c r="A113" s="19" t="s">
        <v>117</v>
      </c>
      <c r="B113" s="20"/>
      <c r="C113" s="21" t="s">
        <v>24</v>
      </c>
      <c r="D113" s="21" t="s">
        <v>17</v>
      </c>
      <c r="E113" s="22">
        <v>2666</v>
      </c>
      <c r="F113" s="23">
        <v>800</v>
      </c>
      <c r="G113" s="23">
        <v>800</v>
      </c>
      <c r="H113" s="23">
        <v>260</v>
      </c>
      <c r="I113" s="159"/>
      <c r="J113" s="159"/>
      <c r="K113" s="159"/>
      <c r="L113" s="159"/>
      <c r="M113" s="159"/>
      <c r="N113" s="159"/>
      <c r="O113" s="159">
        <f t="shared" si="11"/>
        <v>0</v>
      </c>
    </row>
    <row r="114" spans="1:15">
      <c r="A114" s="93" t="s">
        <v>118</v>
      </c>
      <c r="B114" s="94"/>
      <c r="C114" s="95" t="s">
        <v>24</v>
      </c>
      <c r="D114" s="95" t="s">
        <v>11</v>
      </c>
      <c r="E114" s="96">
        <v>888</v>
      </c>
      <c r="F114" s="97">
        <v>0</v>
      </c>
      <c r="G114" s="97">
        <v>250</v>
      </c>
      <c r="H114" s="97">
        <v>0</v>
      </c>
      <c r="I114" s="159"/>
      <c r="J114" s="159"/>
      <c r="K114" s="159"/>
      <c r="L114" s="159"/>
      <c r="M114" s="159"/>
      <c r="N114" s="159"/>
      <c r="O114" s="159">
        <f t="shared" si="11"/>
        <v>0</v>
      </c>
    </row>
    <row r="115" spans="1:15">
      <c r="A115" s="19" t="s">
        <v>118</v>
      </c>
      <c r="B115" s="20"/>
      <c r="C115" s="21" t="s">
        <v>24</v>
      </c>
      <c r="D115" s="21" t="s">
        <v>17</v>
      </c>
      <c r="E115" s="22">
        <v>1769</v>
      </c>
      <c r="F115" s="26">
        <v>0</v>
      </c>
      <c r="G115" s="26">
        <v>0</v>
      </c>
      <c r="H115" s="26">
        <v>0</v>
      </c>
      <c r="I115" s="159"/>
      <c r="J115" s="159"/>
      <c r="K115" s="159"/>
      <c r="L115" s="159"/>
      <c r="M115" s="159"/>
      <c r="N115" s="159"/>
      <c r="O115" s="159">
        <f t="shared" si="11"/>
        <v>0</v>
      </c>
    </row>
    <row r="116" spans="1:15">
      <c r="A116" s="98" t="s">
        <v>119</v>
      </c>
      <c r="B116" s="49"/>
      <c r="C116" s="29" t="s">
        <v>49</v>
      </c>
      <c r="D116" s="29" t="s">
        <v>11</v>
      </c>
      <c r="E116" s="30">
        <v>92</v>
      </c>
      <c r="F116" s="26"/>
      <c r="G116" s="26"/>
      <c r="H116" s="26"/>
      <c r="I116" s="159"/>
      <c r="J116" s="159"/>
      <c r="K116" s="159"/>
      <c r="L116" s="159"/>
      <c r="M116" s="159"/>
      <c r="N116" s="159"/>
      <c r="O116" s="159">
        <f t="shared" si="11"/>
        <v>0</v>
      </c>
    </row>
    <row r="117" spans="1:15">
      <c r="A117" s="19" t="s">
        <v>120</v>
      </c>
      <c r="B117" s="31"/>
      <c r="C117" s="21" t="s">
        <v>121</v>
      </c>
      <c r="D117" s="21" t="s">
        <v>11</v>
      </c>
      <c r="E117" s="22">
        <v>267</v>
      </c>
      <c r="F117" s="26"/>
      <c r="G117" s="26"/>
      <c r="H117" s="26"/>
      <c r="I117" s="159"/>
      <c r="J117" s="159"/>
      <c r="K117" s="159"/>
      <c r="L117" s="159"/>
      <c r="M117" s="159"/>
      <c r="N117" s="159"/>
      <c r="O117" s="159">
        <f t="shared" si="11"/>
        <v>0</v>
      </c>
    </row>
    <row r="118" spans="1:15">
      <c r="A118" s="19" t="s">
        <v>122</v>
      </c>
      <c r="B118" s="31"/>
      <c r="C118" s="21" t="s">
        <v>121</v>
      </c>
      <c r="D118" s="21" t="s">
        <v>11</v>
      </c>
      <c r="E118" s="22">
        <v>267</v>
      </c>
      <c r="F118" s="26"/>
      <c r="G118" s="26"/>
      <c r="H118" s="26"/>
      <c r="I118" s="159"/>
      <c r="J118" s="159"/>
      <c r="K118" s="159"/>
      <c r="L118" s="159"/>
      <c r="M118" s="159"/>
      <c r="N118" s="159"/>
      <c r="O118" s="159">
        <f t="shared" si="11"/>
        <v>0</v>
      </c>
    </row>
    <row r="119" spans="1:15">
      <c r="A119" s="19" t="s">
        <v>123</v>
      </c>
      <c r="B119" s="31"/>
      <c r="C119" s="21" t="s">
        <v>24</v>
      </c>
      <c r="D119" s="21" t="s">
        <v>17</v>
      </c>
      <c r="E119" s="22">
        <v>3513</v>
      </c>
      <c r="F119" s="26">
        <v>362</v>
      </c>
      <c r="G119" s="26">
        <v>362</v>
      </c>
      <c r="H119" s="26">
        <v>0</v>
      </c>
      <c r="I119" s="159"/>
      <c r="J119" s="159"/>
      <c r="K119" s="159"/>
      <c r="L119" s="159"/>
      <c r="M119" s="159"/>
      <c r="N119" s="159"/>
      <c r="O119" s="159">
        <f t="shared" si="11"/>
        <v>0</v>
      </c>
    </row>
    <row r="120" spans="1:15">
      <c r="A120" s="27" t="s">
        <v>124</v>
      </c>
      <c r="B120" s="28"/>
      <c r="C120" s="29" t="s">
        <v>24</v>
      </c>
      <c r="D120" s="29" t="s">
        <v>17</v>
      </c>
      <c r="E120" s="30">
        <v>12244</v>
      </c>
      <c r="F120" s="26">
        <v>611</v>
      </c>
      <c r="G120" s="26">
        <v>611</v>
      </c>
      <c r="H120" s="26">
        <v>189</v>
      </c>
      <c r="I120" s="159"/>
      <c r="J120" s="159"/>
      <c r="K120" s="159"/>
      <c r="L120" s="159"/>
      <c r="M120" s="159"/>
      <c r="N120" s="159">
        <v>30</v>
      </c>
      <c r="O120" s="159">
        <f t="shared" si="11"/>
        <v>30</v>
      </c>
    </row>
    <row r="121" spans="1:15">
      <c r="A121" s="27" t="s">
        <v>125</v>
      </c>
      <c r="B121" s="28"/>
      <c r="C121" s="29" t="s">
        <v>24</v>
      </c>
      <c r="D121" s="29" t="s">
        <v>11</v>
      </c>
      <c r="E121" s="30">
        <v>5332</v>
      </c>
      <c r="F121" s="26">
        <v>800</v>
      </c>
      <c r="G121" s="26">
        <v>800</v>
      </c>
      <c r="H121" s="26">
        <v>1200</v>
      </c>
      <c r="I121" s="159"/>
      <c r="J121" s="159">
        <v>0</v>
      </c>
      <c r="K121" s="159">
        <v>174</v>
      </c>
      <c r="L121" s="159"/>
      <c r="M121" s="159"/>
      <c r="N121" s="159">
        <v>138</v>
      </c>
      <c r="O121" s="159">
        <f t="shared" si="11"/>
        <v>312</v>
      </c>
    </row>
    <row r="122" spans="1:15">
      <c r="A122" s="33" t="s">
        <v>126</v>
      </c>
      <c r="B122" s="34"/>
      <c r="C122" s="35" t="s">
        <v>24</v>
      </c>
      <c r="D122" s="35" t="s">
        <v>11</v>
      </c>
      <c r="E122" s="36">
        <v>489</v>
      </c>
      <c r="F122" s="37"/>
      <c r="G122" s="37">
        <v>50</v>
      </c>
      <c r="H122" s="37">
        <v>70</v>
      </c>
      <c r="I122" s="159"/>
      <c r="J122" s="159"/>
      <c r="K122" s="159">
        <v>44</v>
      </c>
      <c r="L122" s="159"/>
      <c r="M122" s="159"/>
      <c r="N122" s="159"/>
      <c r="O122" s="159">
        <f t="shared" si="11"/>
        <v>44</v>
      </c>
    </row>
    <row r="123" spans="1:15">
      <c r="A123" s="49" t="s">
        <v>127</v>
      </c>
      <c r="B123" s="29"/>
      <c r="C123" s="29" t="s">
        <v>49</v>
      </c>
      <c r="D123" s="29" t="s">
        <v>11</v>
      </c>
      <c r="E123" s="30">
        <v>216</v>
      </c>
      <c r="F123" s="26"/>
      <c r="G123" s="26"/>
      <c r="H123" s="26"/>
      <c r="I123" s="159"/>
      <c r="J123" s="159"/>
      <c r="K123" s="159"/>
      <c r="L123" s="159"/>
      <c r="M123" s="159"/>
      <c r="N123" s="159"/>
      <c r="O123" s="159">
        <f t="shared" si="11"/>
        <v>0</v>
      </c>
    </row>
    <row r="124" spans="1:15">
      <c r="A124" s="49" t="s">
        <v>128</v>
      </c>
      <c r="B124" s="29"/>
      <c r="C124" s="29" t="s">
        <v>49</v>
      </c>
      <c r="D124" s="29" t="s">
        <v>11</v>
      </c>
      <c r="E124" s="30">
        <v>15</v>
      </c>
      <c r="F124" s="26"/>
      <c r="G124" s="26"/>
      <c r="H124" s="26"/>
      <c r="I124" s="159"/>
      <c r="J124" s="159"/>
      <c r="K124" s="159"/>
      <c r="L124" s="159"/>
      <c r="M124" s="159"/>
      <c r="N124" s="159"/>
      <c r="O124" s="159">
        <f t="shared" si="11"/>
        <v>0</v>
      </c>
    </row>
    <row r="125" spans="1:15">
      <c r="A125" s="49" t="s">
        <v>129</v>
      </c>
      <c r="B125" s="29"/>
      <c r="C125" s="29" t="s">
        <v>49</v>
      </c>
      <c r="D125" s="29" t="s">
        <v>11</v>
      </c>
      <c r="E125" s="30">
        <v>69</v>
      </c>
      <c r="F125" s="26"/>
      <c r="G125" s="26"/>
      <c r="H125" s="26"/>
      <c r="I125" s="159"/>
      <c r="J125" s="159"/>
      <c r="K125" s="159"/>
      <c r="L125" s="159"/>
      <c r="M125" s="159"/>
      <c r="N125" s="159"/>
      <c r="O125" s="159">
        <f t="shared" si="11"/>
        <v>0</v>
      </c>
    </row>
    <row r="126" spans="1:15">
      <c r="A126" s="31" t="s">
        <v>130</v>
      </c>
      <c r="B126" s="21"/>
      <c r="C126" s="21" t="s">
        <v>14</v>
      </c>
      <c r="D126" s="21" t="s">
        <v>11</v>
      </c>
      <c r="E126" s="22">
        <v>280</v>
      </c>
      <c r="F126" s="23"/>
      <c r="G126" s="23"/>
      <c r="H126" s="23"/>
      <c r="I126" s="159"/>
      <c r="J126" s="159"/>
      <c r="K126" s="159"/>
      <c r="L126" s="159"/>
      <c r="M126" s="159"/>
      <c r="N126" s="159"/>
      <c r="O126" s="159">
        <f t="shared" si="11"/>
        <v>0</v>
      </c>
    </row>
    <row r="127" spans="1:15">
      <c r="A127" s="31" t="s">
        <v>131</v>
      </c>
      <c r="B127" s="21"/>
      <c r="C127" s="21" t="s">
        <v>14</v>
      </c>
      <c r="D127" s="21" t="s">
        <v>11</v>
      </c>
      <c r="E127" s="22">
        <v>123</v>
      </c>
      <c r="F127" s="23"/>
      <c r="G127" s="23"/>
      <c r="H127" s="23"/>
      <c r="I127" s="159"/>
      <c r="J127" s="159"/>
      <c r="K127" s="159"/>
      <c r="L127" s="159"/>
      <c r="M127" s="159"/>
      <c r="N127" s="159"/>
      <c r="O127" s="159">
        <f t="shared" si="11"/>
        <v>0</v>
      </c>
    </row>
    <row r="128" spans="1:15">
      <c r="A128" s="31" t="s">
        <v>132</v>
      </c>
      <c r="B128" s="21"/>
      <c r="C128" s="21" t="s">
        <v>14</v>
      </c>
      <c r="D128" s="21" t="s">
        <v>11</v>
      </c>
      <c r="E128" s="22">
        <v>121</v>
      </c>
      <c r="F128" s="23"/>
      <c r="G128" s="23"/>
      <c r="H128" s="23"/>
      <c r="I128" s="159"/>
      <c r="J128" s="159"/>
      <c r="K128" s="159"/>
      <c r="L128" s="159"/>
      <c r="M128" s="159"/>
      <c r="N128" s="159"/>
      <c r="O128" s="159">
        <f t="shared" si="11"/>
        <v>0</v>
      </c>
    </row>
    <row r="129" spans="1:15">
      <c r="A129" s="31" t="s">
        <v>133</v>
      </c>
      <c r="B129" s="21"/>
      <c r="C129" s="21" t="s">
        <v>14</v>
      </c>
      <c r="D129" s="21" t="s">
        <v>11</v>
      </c>
      <c r="E129" s="22">
        <v>77</v>
      </c>
      <c r="F129" s="23"/>
      <c r="G129" s="23"/>
      <c r="H129" s="23"/>
      <c r="I129" s="159"/>
      <c r="J129" s="159"/>
      <c r="K129" s="159"/>
      <c r="L129" s="159"/>
      <c r="M129" s="159"/>
      <c r="N129" s="159"/>
      <c r="O129" s="159">
        <f t="shared" si="11"/>
        <v>0</v>
      </c>
    </row>
    <row r="130" spans="1:15" ht="12" thickBot="1">
      <c r="A130" s="43" t="s">
        <v>7</v>
      </c>
      <c r="B130" s="43" t="s">
        <v>7</v>
      </c>
      <c r="C130" s="44" t="s">
        <v>7</v>
      </c>
      <c r="D130" s="44" t="s">
        <v>7</v>
      </c>
      <c r="E130" s="44" t="s">
        <v>7</v>
      </c>
      <c r="F130" s="1"/>
      <c r="G130" s="1"/>
    </row>
    <row r="131" spans="1:15" ht="12" thickBot="1">
      <c r="A131" s="14" t="s">
        <v>134</v>
      </c>
      <c r="B131" s="15"/>
      <c r="C131" s="15"/>
      <c r="D131" s="15"/>
      <c r="E131" s="17">
        <f t="shared" ref="E131:O131" si="12">SUM(E133:E144)</f>
        <v>17916.504208385999</v>
      </c>
      <c r="F131" s="17">
        <f t="shared" si="12"/>
        <v>1597</v>
      </c>
      <c r="G131" s="17">
        <f t="shared" si="12"/>
        <v>1947</v>
      </c>
      <c r="H131" s="17">
        <f t="shared" si="12"/>
        <v>1775</v>
      </c>
      <c r="I131" s="17">
        <f t="shared" si="12"/>
        <v>399</v>
      </c>
      <c r="J131" s="17">
        <f t="shared" si="12"/>
        <v>291</v>
      </c>
      <c r="K131" s="17">
        <f t="shared" si="12"/>
        <v>89</v>
      </c>
      <c r="L131" s="17">
        <f t="shared" si="12"/>
        <v>95</v>
      </c>
      <c r="M131" s="17">
        <f>SUM(M133:M144)</f>
        <v>127</v>
      </c>
      <c r="N131" s="17">
        <f>SUM(N133:N144)</f>
        <v>386</v>
      </c>
      <c r="O131" s="17">
        <f t="shared" si="12"/>
        <v>1387</v>
      </c>
    </row>
    <row r="132" spans="1:15">
      <c r="A132" s="43" t="s">
        <v>7</v>
      </c>
      <c r="B132" s="43" t="s">
        <v>7</v>
      </c>
      <c r="C132" s="44" t="s">
        <v>7</v>
      </c>
      <c r="D132" s="44" t="s">
        <v>7</v>
      </c>
      <c r="E132" s="44" t="s">
        <v>7</v>
      </c>
      <c r="F132" s="1"/>
      <c r="G132" s="1"/>
    </row>
    <row r="133" spans="1:15">
      <c r="A133" s="20" t="s">
        <v>135</v>
      </c>
      <c r="B133" s="20"/>
      <c r="C133" s="21" t="s">
        <v>24</v>
      </c>
      <c r="D133" s="21" t="s">
        <v>11</v>
      </c>
      <c r="E133" s="22">
        <v>597</v>
      </c>
      <c r="F133" s="23">
        <v>0</v>
      </c>
      <c r="G133" s="23">
        <v>0</v>
      </c>
      <c r="H133" s="23">
        <v>0</v>
      </c>
      <c r="I133" s="159"/>
      <c r="J133" s="159"/>
      <c r="K133" s="159"/>
      <c r="L133" s="159"/>
      <c r="M133" s="159"/>
      <c r="N133" s="159"/>
      <c r="O133" s="159">
        <f>SUM(I133:N133)</f>
        <v>0</v>
      </c>
    </row>
    <row r="134" spans="1:15">
      <c r="A134" s="34" t="s">
        <v>136</v>
      </c>
      <c r="B134" s="34"/>
      <c r="C134" s="35" t="s">
        <v>24</v>
      </c>
      <c r="D134" s="35" t="s">
        <v>17</v>
      </c>
      <c r="E134" s="36">
        <v>2544</v>
      </c>
      <c r="F134" s="37">
        <v>0</v>
      </c>
      <c r="G134" s="37">
        <v>350</v>
      </c>
      <c r="H134" s="37">
        <v>350</v>
      </c>
      <c r="I134" s="159">
        <v>42</v>
      </c>
      <c r="J134" s="159">
        <f>35+73</f>
        <v>108</v>
      </c>
      <c r="K134" s="159">
        <v>77</v>
      </c>
      <c r="L134" s="159">
        <v>95</v>
      </c>
      <c r="M134" s="159">
        <v>100</v>
      </c>
      <c r="N134" s="159">
        <v>166</v>
      </c>
      <c r="O134" s="159">
        <f t="shared" ref="O134:O144" si="13">SUM(I134:N134)</f>
        <v>588</v>
      </c>
    </row>
    <row r="135" spans="1:15">
      <c r="A135" s="20" t="s">
        <v>137</v>
      </c>
      <c r="B135" s="20"/>
      <c r="C135" s="21" t="s">
        <v>24</v>
      </c>
      <c r="D135" s="21" t="s">
        <v>17</v>
      </c>
      <c r="E135" s="22">
        <v>1850.5849583859999</v>
      </c>
      <c r="F135" s="26">
        <v>350</v>
      </c>
      <c r="G135" s="26">
        <v>350</v>
      </c>
      <c r="H135" s="26">
        <v>355</v>
      </c>
      <c r="I135" s="159">
        <v>240</v>
      </c>
      <c r="J135" s="159"/>
      <c r="K135" s="159"/>
      <c r="L135" s="159"/>
      <c r="M135" s="159">
        <v>27</v>
      </c>
      <c r="N135" s="159"/>
      <c r="O135" s="159">
        <f t="shared" si="13"/>
        <v>267</v>
      </c>
    </row>
    <row r="136" spans="1:15">
      <c r="A136" s="20" t="s">
        <v>137</v>
      </c>
      <c r="B136" s="20"/>
      <c r="C136" s="21" t="s">
        <v>24</v>
      </c>
      <c r="D136" s="21" t="s">
        <v>11</v>
      </c>
      <c r="E136" s="22">
        <f>618+(9.25*177.721)</f>
        <v>2261.9192499999999</v>
      </c>
      <c r="F136" s="26">
        <v>200</v>
      </c>
      <c r="G136" s="26">
        <v>200</v>
      </c>
      <c r="H136" s="26">
        <v>300</v>
      </c>
      <c r="I136" s="159">
        <v>117</v>
      </c>
      <c r="J136" s="159">
        <f>136+47</f>
        <v>183</v>
      </c>
      <c r="K136" s="159">
        <v>12</v>
      </c>
      <c r="L136" s="159"/>
      <c r="M136" s="159"/>
      <c r="N136" s="159"/>
      <c r="O136" s="159">
        <f t="shared" si="13"/>
        <v>312</v>
      </c>
    </row>
    <row r="137" spans="1:15">
      <c r="A137" s="20" t="s">
        <v>138</v>
      </c>
      <c r="B137" s="31"/>
      <c r="C137" s="21" t="s">
        <v>26</v>
      </c>
      <c r="D137" s="21" t="s">
        <v>17</v>
      </c>
      <c r="E137" s="22">
        <v>1781</v>
      </c>
      <c r="F137" s="26">
        <v>397</v>
      </c>
      <c r="G137" s="26">
        <v>397</v>
      </c>
      <c r="H137" s="26">
        <v>200</v>
      </c>
      <c r="I137" s="159"/>
      <c r="J137" s="159"/>
      <c r="K137" s="159"/>
      <c r="L137" s="159"/>
      <c r="M137" s="159"/>
      <c r="N137" s="159"/>
      <c r="O137" s="159">
        <f t="shared" si="13"/>
        <v>0</v>
      </c>
    </row>
    <row r="138" spans="1:15">
      <c r="A138" s="20" t="s">
        <v>139</v>
      </c>
      <c r="B138" s="21"/>
      <c r="C138" s="21" t="s">
        <v>140</v>
      </c>
      <c r="D138" s="21" t="s">
        <v>11</v>
      </c>
      <c r="E138" s="22">
        <v>3481</v>
      </c>
      <c r="F138" s="26"/>
      <c r="G138" s="26"/>
      <c r="H138" s="26"/>
      <c r="I138" s="159"/>
      <c r="J138" s="159"/>
      <c r="K138" s="159"/>
      <c r="L138" s="159"/>
      <c r="M138" s="159"/>
      <c r="N138" s="159"/>
      <c r="O138" s="159">
        <f t="shared" si="13"/>
        <v>0</v>
      </c>
    </row>
    <row r="139" spans="1:15">
      <c r="A139" s="20" t="s">
        <v>141</v>
      </c>
      <c r="B139" s="21"/>
      <c r="C139" s="21" t="s">
        <v>24</v>
      </c>
      <c r="D139" s="21" t="s">
        <v>11</v>
      </c>
      <c r="E139" s="22">
        <v>151</v>
      </c>
      <c r="F139" s="26">
        <v>50</v>
      </c>
      <c r="G139" s="26">
        <v>50</v>
      </c>
      <c r="H139" s="26">
        <v>0</v>
      </c>
      <c r="I139" s="159"/>
      <c r="J139" s="159"/>
      <c r="K139" s="159"/>
      <c r="L139" s="159"/>
      <c r="M139" s="159"/>
      <c r="N139" s="159"/>
      <c r="O139" s="159">
        <f t="shared" si="13"/>
        <v>0</v>
      </c>
    </row>
    <row r="140" spans="1:15">
      <c r="A140" s="20" t="s">
        <v>142</v>
      </c>
      <c r="B140" s="21"/>
      <c r="C140" s="21" t="s">
        <v>68</v>
      </c>
      <c r="D140" s="21" t="s">
        <v>11</v>
      </c>
      <c r="E140" s="22">
        <f>10*200</f>
        <v>2000</v>
      </c>
      <c r="F140" s="26">
        <v>250</v>
      </c>
      <c r="G140" s="26">
        <v>250</v>
      </c>
      <c r="H140" s="26">
        <v>250</v>
      </c>
      <c r="I140" s="159"/>
      <c r="J140" s="159"/>
      <c r="K140" s="159"/>
      <c r="L140" s="159"/>
      <c r="M140" s="159"/>
      <c r="N140" s="159"/>
      <c r="O140" s="159">
        <f t="shared" si="13"/>
        <v>0</v>
      </c>
    </row>
    <row r="141" spans="1:15">
      <c r="A141" s="31" t="s">
        <v>143</v>
      </c>
      <c r="B141" s="31"/>
      <c r="C141" s="21" t="s">
        <v>14</v>
      </c>
      <c r="D141" s="21" t="s">
        <v>11</v>
      </c>
      <c r="E141" s="22">
        <v>393</v>
      </c>
      <c r="F141" s="23"/>
      <c r="G141" s="23"/>
      <c r="H141" s="23"/>
      <c r="I141" s="159"/>
      <c r="J141" s="159"/>
      <c r="K141" s="159"/>
      <c r="L141" s="159"/>
      <c r="M141" s="159"/>
      <c r="N141" s="159"/>
      <c r="O141" s="159">
        <f t="shared" si="13"/>
        <v>0</v>
      </c>
    </row>
    <row r="142" spans="1:15">
      <c r="A142" s="31" t="s">
        <v>144</v>
      </c>
      <c r="B142" s="31"/>
      <c r="C142" s="21" t="s">
        <v>14</v>
      </c>
      <c r="D142" s="21" t="s">
        <v>11</v>
      </c>
      <c r="E142" s="22">
        <v>77</v>
      </c>
      <c r="F142" s="23"/>
      <c r="G142" s="23"/>
      <c r="H142" s="23"/>
      <c r="I142" s="159"/>
      <c r="J142" s="159"/>
      <c r="K142" s="159"/>
      <c r="L142" s="159"/>
      <c r="M142" s="159"/>
      <c r="N142" s="159"/>
      <c r="O142" s="159">
        <f t="shared" si="13"/>
        <v>0</v>
      </c>
    </row>
    <row r="143" spans="1:15">
      <c r="A143" s="31" t="s">
        <v>145</v>
      </c>
      <c r="B143" s="21"/>
      <c r="C143" s="21" t="s">
        <v>14</v>
      </c>
      <c r="D143" s="21" t="s">
        <v>11</v>
      </c>
      <c r="E143" s="22">
        <v>163</v>
      </c>
      <c r="F143" s="23"/>
      <c r="G143" s="23"/>
      <c r="H143" s="23"/>
      <c r="I143" s="159"/>
      <c r="J143" s="159"/>
      <c r="K143" s="159"/>
      <c r="L143" s="159"/>
      <c r="M143" s="159"/>
      <c r="N143" s="159"/>
      <c r="O143" s="159">
        <f t="shared" si="13"/>
        <v>0</v>
      </c>
    </row>
    <row r="144" spans="1:15">
      <c r="A144" s="20" t="s">
        <v>146</v>
      </c>
      <c r="B144" s="21"/>
      <c r="C144" s="21" t="s">
        <v>24</v>
      </c>
      <c r="D144" s="21" t="s">
        <v>17</v>
      </c>
      <c r="E144" s="22">
        <v>2617</v>
      </c>
      <c r="F144" s="26">
        <v>350</v>
      </c>
      <c r="G144" s="26">
        <v>350</v>
      </c>
      <c r="H144" s="26">
        <v>320</v>
      </c>
      <c r="I144" s="159"/>
      <c r="J144" s="159"/>
      <c r="K144" s="159"/>
      <c r="L144" s="159"/>
      <c r="M144" s="159"/>
      <c r="N144" s="159">
        <v>220</v>
      </c>
      <c r="O144" s="159">
        <f t="shared" si="13"/>
        <v>220</v>
      </c>
    </row>
    <row r="145" spans="1:15" ht="12" thickBot="1">
      <c r="A145" s="43" t="s">
        <v>7</v>
      </c>
      <c r="B145" s="43" t="s">
        <v>7</v>
      </c>
      <c r="C145" s="44" t="s">
        <v>7</v>
      </c>
      <c r="D145" s="44" t="s">
        <v>7</v>
      </c>
      <c r="E145" s="44" t="s">
        <v>7</v>
      </c>
      <c r="F145" s="1"/>
      <c r="G145" s="1"/>
    </row>
    <row r="146" spans="1:15" ht="12" thickBot="1">
      <c r="A146" s="14" t="s">
        <v>147</v>
      </c>
      <c r="B146" s="15"/>
      <c r="C146" s="14"/>
      <c r="D146" s="15"/>
      <c r="E146" s="17">
        <f>SUM(E149:E184)</f>
        <v>36482.046999999999</v>
      </c>
      <c r="F146" s="17">
        <f t="shared" ref="F146:O146" si="14">SUM(F148:F171)</f>
        <v>5758</v>
      </c>
      <c r="G146" s="17">
        <f t="shared" si="14"/>
        <v>6358</v>
      </c>
      <c r="H146" s="17">
        <f t="shared" si="14"/>
        <v>5685</v>
      </c>
      <c r="I146" s="17">
        <f t="shared" si="14"/>
        <v>192</v>
      </c>
      <c r="J146" s="17">
        <f t="shared" si="14"/>
        <v>0</v>
      </c>
      <c r="K146" s="17">
        <f t="shared" si="14"/>
        <v>0</v>
      </c>
      <c r="L146" s="17">
        <f t="shared" si="14"/>
        <v>0</v>
      </c>
      <c r="M146" s="17">
        <f>SUM(M148:M184)</f>
        <v>94</v>
      </c>
      <c r="N146" s="17">
        <f>SUM(N148:N184)</f>
        <v>157</v>
      </c>
      <c r="O146" s="17">
        <f t="shared" si="14"/>
        <v>443</v>
      </c>
    </row>
    <row r="147" spans="1:15">
      <c r="A147" s="43" t="s">
        <v>7</v>
      </c>
      <c r="B147" s="43" t="s">
        <v>7</v>
      </c>
      <c r="C147" s="44" t="s">
        <v>7</v>
      </c>
      <c r="D147" s="44" t="s">
        <v>7</v>
      </c>
      <c r="E147" s="44" t="s">
        <v>7</v>
      </c>
      <c r="F147" s="1"/>
      <c r="G147" s="1"/>
    </row>
    <row r="148" spans="1:15">
      <c r="A148" s="99" t="s">
        <v>148</v>
      </c>
      <c r="B148" s="100"/>
      <c r="C148" s="101" t="s">
        <v>24</v>
      </c>
      <c r="D148" s="21" t="s">
        <v>17</v>
      </c>
      <c r="E148" s="102">
        <v>889</v>
      </c>
      <c r="F148" s="26">
        <v>100</v>
      </c>
      <c r="G148" s="26">
        <v>100</v>
      </c>
      <c r="H148" s="26">
        <v>0</v>
      </c>
      <c r="I148" s="159"/>
      <c r="J148" s="159"/>
      <c r="K148" s="159"/>
      <c r="L148" s="159"/>
      <c r="M148" s="159"/>
      <c r="N148" s="159"/>
      <c r="O148" s="159">
        <f>SUM(I148:N148)</f>
        <v>0</v>
      </c>
    </row>
    <row r="149" spans="1:15">
      <c r="A149" s="20" t="s">
        <v>149</v>
      </c>
      <c r="B149" s="20"/>
      <c r="C149" s="21" t="s">
        <v>24</v>
      </c>
      <c r="D149" s="21" t="s">
        <v>17</v>
      </c>
      <c r="E149" s="22">
        <v>194</v>
      </c>
      <c r="F149" s="26">
        <v>0</v>
      </c>
      <c r="G149" s="26">
        <v>0</v>
      </c>
      <c r="H149" s="26">
        <v>0</v>
      </c>
      <c r="I149" s="159"/>
      <c r="J149" s="159"/>
      <c r="K149" s="159"/>
      <c r="L149" s="159"/>
      <c r="M149" s="159"/>
      <c r="N149" s="159"/>
      <c r="O149" s="159">
        <f t="shared" ref="O149:O184" si="15">SUM(I149:N149)</f>
        <v>0</v>
      </c>
    </row>
    <row r="150" spans="1:15">
      <c r="A150" s="20" t="s">
        <v>149</v>
      </c>
      <c r="B150" s="20"/>
      <c r="C150" s="21" t="s">
        <v>24</v>
      </c>
      <c r="D150" s="21" t="s">
        <v>11</v>
      </c>
      <c r="E150" s="22">
        <v>883</v>
      </c>
      <c r="F150" s="26">
        <v>0</v>
      </c>
      <c r="G150" s="26">
        <v>0</v>
      </c>
      <c r="H150" s="26">
        <v>0</v>
      </c>
      <c r="I150" s="159"/>
      <c r="J150" s="159"/>
      <c r="K150" s="159"/>
      <c r="L150" s="159"/>
      <c r="M150" s="159"/>
      <c r="N150" s="159"/>
      <c r="O150" s="159">
        <f t="shared" si="15"/>
        <v>0</v>
      </c>
    </row>
    <row r="151" spans="1:15">
      <c r="A151" s="20" t="s">
        <v>150</v>
      </c>
      <c r="B151" s="20"/>
      <c r="C151" s="21" t="s">
        <v>24</v>
      </c>
      <c r="D151" s="21" t="s">
        <v>17</v>
      </c>
      <c r="E151" s="22">
        <v>2544</v>
      </c>
      <c r="F151" s="26">
        <v>346</v>
      </c>
      <c r="G151" s="26">
        <v>346</v>
      </c>
      <c r="H151" s="26">
        <v>0</v>
      </c>
      <c r="I151" s="159"/>
      <c r="J151" s="159"/>
      <c r="K151" s="159"/>
      <c r="L151" s="159"/>
      <c r="M151" s="159"/>
      <c r="N151" s="159"/>
      <c r="O151" s="159">
        <f t="shared" si="15"/>
        <v>0</v>
      </c>
    </row>
    <row r="152" spans="1:15">
      <c r="A152" s="103" t="s">
        <v>151</v>
      </c>
      <c r="B152" s="103"/>
      <c r="C152" s="104" t="s">
        <v>24</v>
      </c>
      <c r="D152" s="104" t="s">
        <v>17</v>
      </c>
      <c r="E152" s="105">
        <v>2466</v>
      </c>
      <c r="F152" s="106">
        <v>246</v>
      </c>
      <c r="G152" s="106">
        <v>246</v>
      </c>
      <c r="H152" s="106">
        <v>170</v>
      </c>
      <c r="I152" s="159"/>
      <c r="J152" s="159"/>
      <c r="K152" s="159"/>
      <c r="L152" s="159"/>
      <c r="M152" s="159"/>
      <c r="N152" s="159">
        <v>79</v>
      </c>
      <c r="O152" s="159">
        <f t="shared" si="15"/>
        <v>79</v>
      </c>
    </row>
    <row r="153" spans="1:15">
      <c r="A153" s="103" t="s">
        <v>151</v>
      </c>
      <c r="B153" s="103"/>
      <c r="C153" s="104" t="s">
        <v>24</v>
      </c>
      <c r="D153" s="104" t="s">
        <v>11</v>
      </c>
      <c r="E153" s="105">
        <v>889</v>
      </c>
      <c r="F153" s="106">
        <v>50</v>
      </c>
      <c r="G153" s="106">
        <v>50</v>
      </c>
      <c r="H153" s="106">
        <v>50</v>
      </c>
      <c r="I153" s="159"/>
      <c r="J153" s="159"/>
      <c r="K153" s="159"/>
      <c r="L153" s="159"/>
      <c r="M153" s="159"/>
      <c r="N153" s="159">
        <v>28</v>
      </c>
      <c r="O153" s="159">
        <f t="shared" si="15"/>
        <v>28</v>
      </c>
    </row>
    <row r="154" spans="1:15">
      <c r="A154" s="34" t="s">
        <v>151</v>
      </c>
      <c r="B154" s="34"/>
      <c r="C154" s="35" t="s">
        <v>26</v>
      </c>
      <c r="D154" s="35" t="s">
        <v>17</v>
      </c>
      <c r="E154" s="36">
        <v>2310</v>
      </c>
      <c r="F154" s="37"/>
      <c r="G154" s="37">
        <v>550</v>
      </c>
      <c r="H154" s="37">
        <v>250</v>
      </c>
      <c r="I154" s="159"/>
      <c r="J154" s="159"/>
      <c r="K154" s="159"/>
      <c r="L154" s="159"/>
      <c r="M154" s="159"/>
      <c r="N154" s="159"/>
      <c r="O154" s="159">
        <f t="shared" si="15"/>
        <v>0</v>
      </c>
    </row>
    <row r="155" spans="1:15">
      <c r="A155" s="34" t="s">
        <v>152</v>
      </c>
      <c r="B155" s="34"/>
      <c r="C155" s="35" t="s">
        <v>24</v>
      </c>
      <c r="D155" s="35" t="s">
        <v>11</v>
      </c>
      <c r="E155" s="36">
        <v>445</v>
      </c>
      <c r="F155" s="37"/>
      <c r="G155" s="37">
        <v>50</v>
      </c>
      <c r="H155" s="37">
        <v>50</v>
      </c>
      <c r="I155" s="159"/>
      <c r="J155" s="159"/>
      <c r="K155" s="159"/>
      <c r="L155" s="159"/>
      <c r="M155" s="159"/>
      <c r="N155" s="159"/>
      <c r="O155" s="159">
        <f t="shared" si="15"/>
        <v>0</v>
      </c>
    </row>
    <row r="156" spans="1:15">
      <c r="A156" s="28" t="s">
        <v>153</v>
      </c>
      <c r="B156" s="107" t="s">
        <v>61</v>
      </c>
      <c r="C156" s="29" t="s">
        <v>26</v>
      </c>
      <c r="D156" s="29" t="s">
        <v>17</v>
      </c>
      <c r="E156" s="30">
        <v>4325</v>
      </c>
      <c r="F156" s="26">
        <v>1180</v>
      </c>
      <c r="G156" s="26">
        <v>1180</v>
      </c>
      <c r="H156" s="26">
        <v>1300</v>
      </c>
      <c r="I156" s="159">
        <v>62</v>
      </c>
      <c r="J156" s="159"/>
      <c r="K156" s="159"/>
      <c r="L156" s="159"/>
      <c r="M156" s="159"/>
      <c r="N156" s="159"/>
      <c r="O156" s="159">
        <f t="shared" si="15"/>
        <v>62</v>
      </c>
    </row>
    <row r="157" spans="1:15">
      <c r="A157" s="28" t="s">
        <v>153</v>
      </c>
      <c r="B157" s="107" t="s">
        <v>61</v>
      </c>
      <c r="C157" s="29" t="s">
        <v>29</v>
      </c>
      <c r="D157" s="29" t="s">
        <v>17</v>
      </c>
      <c r="E157" s="30">
        <v>1454</v>
      </c>
      <c r="F157" s="26">
        <v>450</v>
      </c>
      <c r="G157" s="26">
        <v>450</v>
      </c>
      <c r="H157" s="26">
        <v>262</v>
      </c>
      <c r="I157" s="159"/>
      <c r="J157" s="159"/>
      <c r="K157" s="159"/>
      <c r="L157" s="159"/>
      <c r="M157" s="159"/>
      <c r="N157" s="159"/>
      <c r="O157" s="159">
        <f t="shared" si="15"/>
        <v>0</v>
      </c>
    </row>
    <row r="158" spans="1:15">
      <c r="A158" s="108" t="s">
        <v>154</v>
      </c>
      <c r="B158" s="109"/>
      <c r="C158" s="83" t="s">
        <v>29</v>
      </c>
      <c r="D158" s="83" t="s">
        <v>17</v>
      </c>
      <c r="E158" s="84">
        <v>1950</v>
      </c>
      <c r="F158" s="110">
        <v>250</v>
      </c>
      <c r="G158" s="110">
        <v>200</v>
      </c>
      <c r="H158" s="110">
        <v>100</v>
      </c>
      <c r="I158" s="159">
        <v>61</v>
      </c>
      <c r="J158" s="159"/>
      <c r="K158" s="159"/>
      <c r="L158" s="159"/>
      <c r="M158" s="159">
        <v>28</v>
      </c>
      <c r="N158" s="159"/>
      <c r="O158" s="159">
        <f t="shared" si="15"/>
        <v>89</v>
      </c>
    </row>
    <row r="159" spans="1:15">
      <c r="A159" s="34" t="s">
        <v>154</v>
      </c>
      <c r="B159" s="111"/>
      <c r="C159" s="35" t="s">
        <v>29</v>
      </c>
      <c r="D159" s="35" t="s">
        <v>11</v>
      </c>
      <c r="E159" s="36">
        <v>76</v>
      </c>
      <c r="F159" s="37">
        <v>0</v>
      </c>
      <c r="G159" s="37">
        <v>50</v>
      </c>
      <c r="H159" s="37">
        <v>25</v>
      </c>
      <c r="I159" s="159">
        <v>10</v>
      </c>
      <c r="J159" s="159"/>
      <c r="K159" s="159"/>
      <c r="L159" s="159"/>
      <c r="M159" s="159"/>
      <c r="N159" s="159"/>
      <c r="O159" s="159">
        <f t="shared" si="15"/>
        <v>10</v>
      </c>
    </row>
    <row r="160" spans="1:15">
      <c r="A160" s="20" t="s">
        <v>155</v>
      </c>
      <c r="B160" s="112"/>
      <c r="C160" s="21" t="s">
        <v>26</v>
      </c>
      <c r="D160" s="21" t="s">
        <v>17</v>
      </c>
      <c r="E160" s="22">
        <v>1030</v>
      </c>
      <c r="F160" s="26">
        <v>550</v>
      </c>
      <c r="G160" s="26">
        <v>550</v>
      </c>
      <c r="H160" s="26">
        <v>350</v>
      </c>
      <c r="I160" s="159">
        <v>49</v>
      </c>
      <c r="J160" s="159"/>
      <c r="K160" s="159"/>
      <c r="L160" s="159"/>
      <c r="M160" s="159"/>
      <c r="N160" s="159"/>
      <c r="O160" s="159">
        <f t="shared" si="15"/>
        <v>49</v>
      </c>
    </row>
    <row r="161" spans="1:15">
      <c r="A161" s="20" t="s">
        <v>155</v>
      </c>
      <c r="B161" s="112"/>
      <c r="C161" s="21" t="s">
        <v>26</v>
      </c>
      <c r="D161" s="21" t="s">
        <v>17</v>
      </c>
      <c r="E161" s="22">
        <v>3554</v>
      </c>
      <c r="F161" s="26">
        <v>550</v>
      </c>
      <c r="G161" s="26">
        <v>550</v>
      </c>
      <c r="H161" s="26">
        <v>750</v>
      </c>
      <c r="I161" s="159"/>
      <c r="J161" s="159"/>
      <c r="K161" s="159"/>
      <c r="L161" s="159"/>
      <c r="M161" s="159"/>
      <c r="N161" s="159">
        <v>50</v>
      </c>
      <c r="O161" s="159">
        <f t="shared" si="15"/>
        <v>50</v>
      </c>
    </row>
    <row r="162" spans="1:15">
      <c r="A162" s="20" t="s">
        <v>155</v>
      </c>
      <c r="B162" s="112"/>
      <c r="C162" s="21" t="s">
        <v>26</v>
      </c>
      <c r="D162" s="21" t="s">
        <v>11</v>
      </c>
      <c r="E162" s="22">
        <v>1244.047</v>
      </c>
      <c r="F162" s="26">
        <v>175</v>
      </c>
      <c r="G162" s="26">
        <v>175</v>
      </c>
      <c r="H162" s="26">
        <v>75</v>
      </c>
      <c r="I162" s="159"/>
      <c r="J162" s="159"/>
      <c r="K162" s="159"/>
      <c r="L162" s="159"/>
      <c r="M162" s="159">
        <v>50</v>
      </c>
      <c r="N162" s="159"/>
      <c r="O162" s="159">
        <f t="shared" si="15"/>
        <v>50</v>
      </c>
    </row>
    <row r="163" spans="1:15">
      <c r="A163" s="28" t="s">
        <v>153</v>
      </c>
      <c r="B163" s="107" t="s">
        <v>61</v>
      </c>
      <c r="C163" s="29" t="s">
        <v>26</v>
      </c>
      <c r="D163" s="29" t="s">
        <v>17</v>
      </c>
      <c r="E163" s="30">
        <v>5484</v>
      </c>
      <c r="F163" s="26">
        <v>900</v>
      </c>
      <c r="G163" s="26">
        <v>900</v>
      </c>
      <c r="H163" s="26">
        <v>1603</v>
      </c>
      <c r="I163" s="159"/>
      <c r="J163" s="159"/>
      <c r="K163" s="159"/>
      <c r="L163" s="159"/>
      <c r="M163" s="159"/>
      <c r="N163" s="159"/>
      <c r="O163" s="159">
        <f t="shared" si="15"/>
        <v>0</v>
      </c>
    </row>
    <row r="164" spans="1:15">
      <c r="A164" s="28" t="s">
        <v>153</v>
      </c>
      <c r="B164" s="107" t="s">
        <v>61</v>
      </c>
      <c r="C164" s="29" t="s">
        <v>26</v>
      </c>
      <c r="D164" s="29" t="s">
        <v>17</v>
      </c>
      <c r="E164" s="30">
        <v>738</v>
      </c>
      <c r="F164" s="26">
        <v>508</v>
      </c>
      <c r="G164" s="26">
        <v>508</v>
      </c>
      <c r="H164" s="26">
        <v>500</v>
      </c>
      <c r="I164" s="159">
        <v>10</v>
      </c>
      <c r="J164" s="159"/>
      <c r="K164" s="159"/>
      <c r="L164" s="159"/>
      <c r="M164" s="159">
        <v>16</v>
      </c>
      <c r="N164" s="159"/>
      <c r="O164" s="159">
        <f t="shared" si="15"/>
        <v>26</v>
      </c>
    </row>
    <row r="165" spans="1:15">
      <c r="A165" s="28" t="s">
        <v>156</v>
      </c>
      <c r="B165" s="29"/>
      <c r="C165" s="29" t="s">
        <v>26</v>
      </c>
      <c r="D165" s="29" t="s">
        <v>11</v>
      </c>
      <c r="E165" s="30">
        <v>65</v>
      </c>
      <c r="F165" s="26">
        <v>65</v>
      </c>
      <c r="G165" s="26">
        <v>65</v>
      </c>
      <c r="H165" s="26">
        <v>0</v>
      </c>
      <c r="I165" s="159"/>
      <c r="J165" s="159"/>
      <c r="K165" s="159"/>
      <c r="L165" s="159"/>
      <c r="M165" s="159"/>
      <c r="N165" s="159"/>
      <c r="O165" s="159">
        <f t="shared" si="15"/>
        <v>0</v>
      </c>
    </row>
    <row r="166" spans="1:15">
      <c r="A166" s="20" t="s">
        <v>157</v>
      </c>
      <c r="B166" s="21"/>
      <c r="C166" s="21" t="s">
        <v>14</v>
      </c>
      <c r="D166" s="21" t="s">
        <v>11</v>
      </c>
      <c r="E166" s="22">
        <v>215</v>
      </c>
      <c r="F166" s="23"/>
      <c r="G166" s="23"/>
      <c r="H166" s="23"/>
      <c r="I166" s="159"/>
      <c r="J166" s="159"/>
      <c r="K166" s="159"/>
      <c r="L166" s="159"/>
      <c r="M166" s="159"/>
      <c r="N166" s="159"/>
      <c r="O166" s="159">
        <f t="shared" si="15"/>
        <v>0</v>
      </c>
    </row>
    <row r="167" spans="1:15">
      <c r="A167" s="20" t="s">
        <v>158</v>
      </c>
      <c r="B167" s="21"/>
      <c r="C167" s="21" t="s">
        <v>14</v>
      </c>
      <c r="D167" s="21" t="s">
        <v>11</v>
      </c>
      <c r="E167" s="22">
        <v>226</v>
      </c>
      <c r="F167" s="23"/>
      <c r="G167" s="23"/>
      <c r="H167" s="23"/>
      <c r="I167" s="159"/>
      <c r="J167" s="159"/>
      <c r="K167" s="159"/>
      <c r="L167" s="159"/>
      <c r="M167" s="159"/>
      <c r="N167" s="159"/>
      <c r="O167" s="159">
        <f t="shared" si="15"/>
        <v>0</v>
      </c>
    </row>
    <row r="168" spans="1:15">
      <c r="A168" s="20" t="s">
        <v>159</v>
      </c>
      <c r="B168" s="21"/>
      <c r="C168" s="21" t="s">
        <v>14</v>
      </c>
      <c r="D168" s="21" t="s">
        <v>11</v>
      </c>
      <c r="E168" s="22">
        <v>60</v>
      </c>
      <c r="F168" s="23"/>
      <c r="G168" s="23"/>
      <c r="H168" s="23"/>
      <c r="I168" s="159"/>
      <c r="J168" s="159"/>
      <c r="K168" s="159"/>
      <c r="L168" s="159"/>
      <c r="M168" s="159"/>
      <c r="N168" s="159"/>
      <c r="O168" s="159">
        <f t="shared" si="15"/>
        <v>0</v>
      </c>
    </row>
    <row r="169" spans="1:15">
      <c r="A169" s="20" t="s">
        <v>160</v>
      </c>
      <c r="B169" s="31"/>
      <c r="C169" s="21" t="s">
        <v>26</v>
      </c>
      <c r="D169" s="21" t="s">
        <v>17</v>
      </c>
      <c r="E169" s="22">
        <v>807</v>
      </c>
      <c r="F169" s="26">
        <v>288</v>
      </c>
      <c r="G169" s="26">
        <v>288</v>
      </c>
      <c r="H169" s="26">
        <v>0</v>
      </c>
      <c r="I169" s="159"/>
      <c r="J169" s="159"/>
      <c r="K169" s="159"/>
      <c r="L169" s="159"/>
      <c r="M169" s="159"/>
      <c r="N169" s="159"/>
      <c r="O169" s="159">
        <f t="shared" si="15"/>
        <v>0</v>
      </c>
    </row>
    <row r="170" spans="1:15">
      <c r="A170" s="20" t="s">
        <v>161</v>
      </c>
      <c r="B170" s="20"/>
      <c r="C170" s="21" t="s">
        <v>162</v>
      </c>
      <c r="D170" s="21" t="s">
        <v>11</v>
      </c>
      <c r="E170" s="22">
        <v>622</v>
      </c>
      <c r="F170" s="26"/>
      <c r="G170" s="26"/>
      <c r="H170" s="26">
        <v>100</v>
      </c>
      <c r="I170" s="159"/>
      <c r="J170" s="159"/>
      <c r="K170" s="159"/>
      <c r="L170" s="159"/>
      <c r="M170" s="159"/>
      <c r="N170" s="159"/>
      <c r="O170" s="159">
        <f t="shared" si="15"/>
        <v>0</v>
      </c>
    </row>
    <row r="171" spans="1:15">
      <c r="A171" s="20" t="s">
        <v>163</v>
      </c>
      <c r="B171" s="20"/>
      <c r="C171" s="21" t="s">
        <v>140</v>
      </c>
      <c r="D171" s="21" t="s">
        <v>11</v>
      </c>
      <c r="E171" s="22">
        <v>2451</v>
      </c>
      <c r="F171" s="26">
        <v>100</v>
      </c>
      <c r="G171" s="26">
        <v>100</v>
      </c>
      <c r="H171" s="26">
        <v>100</v>
      </c>
      <c r="I171" s="159"/>
      <c r="J171" s="159"/>
      <c r="K171" s="159"/>
      <c r="L171" s="159"/>
      <c r="M171" s="159"/>
      <c r="N171" s="159"/>
      <c r="O171" s="159">
        <f t="shared" si="15"/>
        <v>0</v>
      </c>
    </row>
    <row r="172" spans="1:15">
      <c r="A172" s="49" t="s">
        <v>164</v>
      </c>
      <c r="B172" s="49"/>
      <c r="C172" s="29" t="s">
        <v>49</v>
      </c>
      <c r="D172" s="29" t="s">
        <v>11</v>
      </c>
      <c r="E172" s="30">
        <v>390</v>
      </c>
      <c r="F172" s="26"/>
      <c r="G172" s="26"/>
      <c r="H172" s="26"/>
      <c r="I172" s="159"/>
      <c r="J172" s="159"/>
      <c r="K172" s="159"/>
      <c r="L172" s="159"/>
      <c r="M172" s="159"/>
      <c r="N172" s="159"/>
      <c r="O172" s="159">
        <f t="shared" si="15"/>
        <v>0</v>
      </c>
    </row>
    <row r="173" spans="1:15">
      <c r="A173" s="113" t="s">
        <v>165</v>
      </c>
      <c r="B173" s="29"/>
      <c r="C173" s="29" t="s">
        <v>49</v>
      </c>
      <c r="D173" s="29" t="s">
        <v>11</v>
      </c>
      <c r="E173" s="30">
        <v>172</v>
      </c>
      <c r="F173" s="26"/>
      <c r="G173" s="26"/>
      <c r="H173" s="26"/>
      <c r="I173" s="159"/>
      <c r="J173" s="159"/>
      <c r="K173" s="159"/>
      <c r="L173" s="159"/>
      <c r="M173" s="159"/>
      <c r="N173" s="159"/>
      <c r="O173" s="159">
        <f t="shared" si="15"/>
        <v>0</v>
      </c>
    </row>
    <row r="174" spans="1:15">
      <c r="A174" s="113" t="s">
        <v>166</v>
      </c>
      <c r="B174" s="49"/>
      <c r="C174" s="29" t="s">
        <v>49</v>
      </c>
      <c r="D174" s="29" t="s">
        <v>11</v>
      </c>
      <c r="E174" s="30">
        <v>47</v>
      </c>
      <c r="F174" s="26"/>
      <c r="G174" s="26"/>
      <c r="H174" s="26"/>
      <c r="I174" s="159"/>
      <c r="J174" s="159"/>
      <c r="K174" s="159"/>
      <c r="L174" s="159"/>
      <c r="M174" s="159"/>
      <c r="N174" s="159"/>
      <c r="O174" s="159">
        <f t="shared" si="15"/>
        <v>0</v>
      </c>
    </row>
    <row r="175" spans="1:15">
      <c r="A175" s="113" t="s">
        <v>167</v>
      </c>
      <c r="B175" s="49"/>
      <c r="C175" s="29" t="s">
        <v>168</v>
      </c>
      <c r="D175" s="29" t="s">
        <v>11</v>
      </c>
      <c r="E175" s="30">
        <v>71</v>
      </c>
      <c r="F175" s="26"/>
      <c r="G175" s="26"/>
      <c r="H175" s="26"/>
      <c r="I175" s="159"/>
      <c r="J175" s="159"/>
      <c r="K175" s="159"/>
      <c r="L175" s="159"/>
      <c r="M175" s="159"/>
      <c r="N175" s="159"/>
      <c r="O175" s="159">
        <f t="shared" si="15"/>
        <v>0</v>
      </c>
    </row>
    <row r="176" spans="1:15">
      <c r="A176" s="113" t="s">
        <v>169</v>
      </c>
      <c r="B176" s="49"/>
      <c r="C176" s="29" t="s">
        <v>168</v>
      </c>
      <c r="D176" s="29" t="s">
        <v>11</v>
      </c>
      <c r="E176" s="30">
        <v>100</v>
      </c>
      <c r="F176" s="26"/>
      <c r="G176" s="26"/>
      <c r="H176" s="26"/>
      <c r="I176" s="159"/>
      <c r="J176" s="159"/>
      <c r="K176" s="159"/>
      <c r="L176" s="159"/>
      <c r="M176" s="159"/>
      <c r="N176" s="159"/>
      <c r="O176" s="159">
        <f t="shared" si="15"/>
        <v>0</v>
      </c>
    </row>
    <row r="177" spans="1:15">
      <c r="A177" s="114" t="s">
        <v>170</v>
      </c>
      <c r="B177" s="74" t="s">
        <v>171</v>
      </c>
      <c r="C177" s="74" t="s">
        <v>172</v>
      </c>
      <c r="D177" s="74" t="s">
        <v>11</v>
      </c>
      <c r="E177" s="74">
        <v>355</v>
      </c>
      <c r="F177" s="115"/>
      <c r="G177" s="115"/>
      <c r="H177" s="115"/>
      <c r="I177" s="159"/>
      <c r="J177" s="159"/>
      <c r="K177" s="159"/>
      <c r="L177" s="159"/>
      <c r="M177" s="159"/>
      <c r="N177" s="159"/>
      <c r="O177" s="159">
        <f t="shared" si="15"/>
        <v>0</v>
      </c>
    </row>
    <row r="178" spans="1:15">
      <c r="A178" s="114" t="s">
        <v>173</v>
      </c>
      <c r="B178" s="74" t="s">
        <v>171</v>
      </c>
      <c r="C178" s="74" t="s">
        <v>172</v>
      </c>
      <c r="D178" s="74" t="s">
        <v>11</v>
      </c>
      <c r="E178" s="75">
        <v>355</v>
      </c>
      <c r="F178" s="115"/>
      <c r="G178" s="115"/>
      <c r="H178" s="115"/>
      <c r="I178" s="159"/>
      <c r="J178" s="159"/>
      <c r="K178" s="159"/>
      <c r="L178" s="159"/>
      <c r="M178" s="159"/>
      <c r="N178" s="159"/>
      <c r="O178" s="159">
        <f t="shared" si="15"/>
        <v>0</v>
      </c>
    </row>
    <row r="179" spans="1:15">
      <c r="A179" s="114" t="s">
        <v>174</v>
      </c>
      <c r="B179" s="74" t="s">
        <v>171</v>
      </c>
      <c r="C179" s="74" t="s">
        <v>172</v>
      </c>
      <c r="D179" s="74" t="s">
        <v>11</v>
      </c>
      <c r="E179" s="75">
        <v>178</v>
      </c>
      <c r="F179" s="115"/>
      <c r="G179" s="115"/>
      <c r="H179" s="115"/>
      <c r="I179" s="159"/>
      <c r="J179" s="159"/>
      <c r="K179" s="159"/>
      <c r="L179" s="159"/>
      <c r="M179" s="159"/>
      <c r="N179" s="159"/>
      <c r="O179" s="159">
        <f t="shared" si="15"/>
        <v>0</v>
      </c>
    </row>
    <row r="180" spans="1:15">
      <c r="A180" s="49" t="s">
        <v>175</v>
      </c>
      <c r="B180" s="29"/>
      <c r="C180" s="29" t="s">
        <v>168</v>
      </c>
      <c r="D180" s="29" t="s">
        <v>11</v>
      </c>
      <c r="E180" s="30">
        <v>184</v>
      </c>
      <c r="F180" s="26"/>
      <c r="G180" s="26"/>
      <c r="H180" s="26"/>
      <c r="I180" s="159"/>
      <c r="J180" s="159"/>
      <c r="K180" s="159"/>
      <c r="L180" s="159"/>
      <c r="M180" s="159"/>
      <c r="N180" s="159"/>
      <c r="O180" s="159">
        <f t="shared" si="15"/>
        <v>0</v>
      </c>
    </row>
    <row r="181" spans="1:15">
      <c r="A181" s="49" t="s">
        <v>176</v>
      </c>
      <c r="B181" s="29"/>
      <c r="C181" s="29" t="s">
        <v>168</v>
      </c>
      <c r="D181" s="29" t="s">
        <v>11</v>
      </c>
      <c r="E181" s="30">
        <v>81</v>
      </c>
      <c r="F181" s="26"/>
      <c r="G181" s="26"/>
      <c r="H181" s="26"/>
      <c r="I181" s="159"/>
      <c r="J181" s="159"/>
      <c r="K181" s="159"/>
      <c r="L181" s="159"/>
      <c r="M181" s="159"/>
      <c r="N181" s="159"/>
      <c r="O181" s="159">
        <f t="shared" si="15"/>
        <v>0</v>
      </c>
    </row>
    <row r="182" spans="1:15">
      <c r="A182" s="49" t="s">
        <v>177</v>
      </c>
      <c r="B182" s="29" t="s">
        <v>171</v>
      </c>
      <c r="C182" s="29" t="s">
        <v>168</v>
      </c>
      <c r="D182" s="29" t="s">
        <v>11</v>
      </c>
      <c r="E182" s="30">
        <v>180</v>
      </c>
      <c r="F182" s="26"/>
      <c r="G182" s="26"/>
      <c r="H182" s="26"/>
      <c r="I182" s="159"/>
      <c r="J182" s="159"/>
      <c r="K182" s="159"/>
      <c r="L182" s="159"/>
      <c r="M182" s="159"/>
      <c r="N182" s="159"/>
      <c r="O182" s="159">
        <f t="shared" si="15"/>
        <v>0</v>
      </c>
    </row>
    <row r="183" spans="1:15">
      <c r="A183" s="49" t="s">
        <v>178</v>
      </c>
      <c r="B183" s="29"/>
      <c r="C183" s="29" t="s">
        <v>168</v>
      </c>
      <c r="D183" s="29" t="s">
        <v>11</v>
      </c>
      <c r="E183" s="30">
        <v>309</v>
      </c>
      <c r="F183" s="26"/>
      <c r="G183" s="26"/>
      <c r="H183" s="26"/>
      <c r="I183" s="159"/>
      <c r="J183" s="159"/>
      <c r="K183" s="159"/>
      <c r="L183" s="159"/>
      <c r="M183" s="159"/>
      <c r="N183" s="159"/>
      <c r="O183" s="159">
        <f t="shared" si="15"/>
        <v>0</v>
      </c>
    </row>
    <row r="184" spans="1:15">
      <c r="A184" s="114" t="s">
        <v>179</v>
      </c>
      <c r="B184" s="74" t="s">
        <v>171</v>
      </c>
      <c r="C184" s="74" t="s">
        <v>168</v>
      </c>
      <c r="D184" s="74" t="s">
        <v>11</v>
      </c>
      <c r="E184" s="75">
        <v>28</v>
      </c>
      <c r="F184" s="115"/>
      <c r="G184" s="115"/>
      <c r="H184" s="115"/>
      <c r="I184" s="159"/>
      <c r="J184" s="159"/>
      <c r="K184" s="159"/>
      <c r="L184" s="159"/>
      <c r="M184" s="159"/>
      <c r="N184" s="159"/>
      <c r="O184" s="159">
        <f t="shared" si="15"/>
        <v>0</v>
      </c>
    </row>
    <row r="185" spans="1:15" ht="12" thickBot="1">
      <c r="A185" s="43" t="s">
        <v>7</v>
      </c>
      <c r="B185" s="43" t="s">
        <v>7</v>
      </c>
      <c r="C185" s="44" t="s">
        <v>7</v>
      </c>
      <c r="D185" s="44" t="s">
        <v>7</v>
      </c>
      <c r="E185" s="44" t="s">
        <v>7</v>
      </c>
      <c r="F185" s="1"/>
      <c r="G185" s="1"/>
    </row>
    <row r="186" spans="1:15" ht="12" thickBot="1">
      <c r="A186" s="116" t="s">
        <v>180</v>
      </c>
      <c r="B186" s="117"/>
      <c r="C186" s="46"/>
      <c r="D186" s="47"/>
      <c r="E186" s="17">
        <f t="shared" ref="E186:O186" si="16">SUM(E188:E208)</f>
        <v>25696.444999999996</v>
      </c>
      <c r="F186" s="17">
        <f t="shared" si="16"/>
        <v>2297</v>
      </c>
      <c r="G186" s="17">
        <f t="shared" si="16"/>
        <v>2297</v>
      </c>
      <c r="H186" s="17">
        <f t="shared" si="16"/>
        <v>2108</v>
      </c>
      <c r="I186" s="17">
        <f t="shared" si="16"/>
        <v>85</v>
      </c>
      <c r="J186" s="17">
        <f t="shared" si="16"/>
        <v>102</v>
      </c>
      <c r="K186" s="17">
        <f t="shared" si="16"/>
        <v>104</v>
      </c>
      <c r="L186" s="17">
        <f t="shared" si="16"/>
        <v>186</v>
      </c>
      <c r="M186" s="17">
        <f>SUM(M188:M208)</f>
        <v>194</v>
      </c>
      <c r="N186" s="17">
        <f>SUM(N188:N208)</f>
        <v>208</v>
      </c>
      <c r="O186" s="17">
        <f t="shared" si="16"/>
        <v>879</v>
      </c>
    </row>
    <row r="187" spans="1:15">
      <c r="A187" s="118" t="s">
        <v>7</v>
      </c>
      <c r="B187" s="118" t="s">
        <v>7</v>
      </c>
      <c r="C187" s="119" t="s">
        <v>7</v>
      </c>
      <c r="D187" s="119" t="s">
        <v>7</v>
      </c>
      <c r="E187" s="120" t="s">
        <v>7</v>
      </c>
      <c r="F187" s="1"/>
      <c r="G187" s="1"/>
    </row>
    <row r="188" spans="1:15">
      <c r="A188" s="121" t="s">
        <v>181</v>
      </c>
      <c r="B188" s="29"/>
      <c r="C188" s="29" t="s">
        <v>49</v>
      </c>
      <c r="D188" s="29" t="s">
        <v>11</v>
      </c>
      <c r="E188" s="122">
        <v>267</v>
      </c>
      <c r="F188" s="26"/>
      <c r="G188" s="26"/>
      <c r="H188" s="26"/>
      <c r="I188" s="159"/>
      <c r="J188" s="159"/>
      <c r="K188" s="159"/>
      <c r="L188" s="159"/>
      <c r="M188" s="159"/>
      <c r="N188" s="159"/>
      <c r="O188" s="159">
        <f>SUM(I188:N188)</f>
        <v>0</v>
      </c>
    </row>
    <row r="189" spans="1:15">
      <c r="A189" s="121" t="s">
        <v>182</v>
      </c>
      <c r="B189" s="29"/>
      <c r="C189" s="29" t="s">
        <v>49</v>
      </c>
      <c r="D189" s="29" t="s">
        <v>11</v>
      </c>
      <c r="E189" s="122">
        <v>29</v>
      </c>
      <c r="F189" s="26"/>
      <c r="G189" s="26"/>
      <c r="H189" s="26"/>
      <c r="I189" s="159"/>
      <c r="J189" s="159"/>
      <c r="K189" s="159"/>
      <c r="L189" s="159"/>
      <c r="M189" s="159"/>
      <c r="N189" s="159"/>
      <c r="O189" s="159">
        <f t="shared" ref="O189:O208" si="17">SUM(I189:N189)</f>
        <v>0</v>
      </c>
    </row>
    <row r="190" spans="1:15">
      <c r="A190" s="121" t="s">
        <v>183</v>
      </c>
      <c r="B190" s="29"/>
      <c r="C190" s="29" t="s">
        <v>49</v>
      </c>
      <c r="D190" s="29" t="s">
        <v>11</v>
      </c>
      <c r="E190" s="122">
        <v>58</v>
      </c>
      <c r="F190" s="26"/>
      <c r="G190" s="26"/>
      <c r="H190" s="26"/>
      <c r="I190" s="159"/>
      <c r="J190" s="159"/>
      <c r="K190" s="159"/>
      <c r="L190" s="159"/>
      <c r="M190" s="159"/>
      <c r="N190" s="159"/>
      <c r="O190" s="159">
        <f t="shared" si="17"/>
        <v>0</v>
      </c>
    </row>
    <row r="191" spans="1:15">
      <c r="A191" s="123" t="s">
        <v>184</v>
      </c>
      <c r="B191" s="21"/>
      <c r="C191" s="21" t="s">
        <v>14</v>
      </c>
      <c r="D191" s="21" t="s">
        <v>11</v>
      </c>
      <c r="E191" s="124">
        <v>157</v>
      </c>
      <c r="F191" s="23"/>
      <c r="G191" s="23"/>
      <c r="H191" s="23"/>
      <c r="I191" s="159"/>
      <c r="J191" s="159"/>
      <c r="K191" s="159"/>
      <c r="L191" s="159"/>
      <c r="M191" s="159"/>
      <c r="N191" s="159"/>
      <c r="O191" s="159">
        <f t="shared" si="17"/>
        <v>0</v>
      </c>
    </row>
    <row r="192" spans="1:15">
      <c r="A192" s="123" t="s">
        <v>185</v>
      </c>
      <c r="B192" s="21"/>
      <c r="C192" s="21" t="s">
        <v>41</v>
      </c>
      <c r="D192" s="21" t="s">
        <v>11</v>
      </c>
      <c r="E192" s="124">
        <v>312</v>
      </c>
      <c r="F192" s="23"/>
      <c r="G192" s="23"/>
      <c r="H192" s="23"/>
      <c r="I192" s="159"/>
      <c r="J192" s="159"/>
      <c r="K192" s="159"/>
      <c r="L192" s="159"/>
      <c r="M192" s="159"/>
      <c r="N192" s="159"/>
      <c r="O192" s="159">
        <f t="shared" si="17"/>
        <v>0</v>
      </c>
    </row>
    <row r="193" spans="1:15">
      <c r="A193" s="125" t="s">
        <v>186</v>
      </c>
      <c r="B193" s="21"/>
      <c r="C193" s="21" t="s">
        <v>68</v>
      </c>
      <c r="D193" s="21" t="s">
        <v>11</v>
      </c>
      <c r="E193" s="124">
        <v>105</v>
      </c>
      <c r="F193" s="23"/>
      <c r="G193" s="23"/>
      <c r="H193" s="23"/>
      <c r="I193" s="159"/>
      <c r="J193" s="159"/>
      <c r="K193" s="159"/>
      <c r="L193" s="159"/>
      <c r="M193" s="159"/>
      <c r="N193" s="159"/>
      <c r="O193" s="159">
        <f t="shared" si="17"/>
        <v>0</v>
      </c>
    </row>
    <row r="194" spans="1:15">
      <c r="A194" s="123" t="s">
        <v>187</v>
      </c>
      <c r="B194" s="21"/>
      <c r="C194" s="21" t="s">
        <v>68</v>
      </c>
      <c r="D194" s="21" t="s">
        <v>11</v>
      </c>
      <c r="E194" s="124">
        <f>8*200</f>
        <v>1600</v>
      </c>
      <c r="F194" s="23">
        <v>100</v>
      </c>
      <c r="G194" s="23">
        <v>100</v>
      </c>
      <c r="H194" s="23">
        <v>100</v>
      </c>
      <c r="I194" s="159"/>
      <c r="J194" s="159"/>
      <c r="K194" s="159"/>
      <c r="L194" s="159"/>
      <c r="M194" s="159"/>
      <c r="N194" s="159"/>
      <c r="O194" s="159">
        <f t="shared" si="17"/>
        <v>0</v>
      </c>
    </row>
    <row r="195" spans="1:15">
      <c r="A195" s="31" t="s">
        <v>188</v>
      </c>
      <c r="B195" s="21"/>
      <c r="C195" s="21" t="s">
        <v>41</v>
      </c>
      <c r="D195" s="21" t="s">
        <v>11</v>
      </c>
      <c r="E195" s="21">
        <v>400</v>
      </c>
      <c r="F195" s="23">
        <v>50</v>
      </c>
      <c r="G195" s="23">
        <v>50</v>
      </c>
      <c r="H195" s="23">
        <v>50</v>
      </c>
      <c r="I195" s="159"/>
      <c r="J195" s="159"/>
      <c r="K195" s="159"/>
      <c r="L195" s="159"/>
      <c r="M195" s="159"/>
      <c r="N195" s="159"/>
      <c r="O195" s="159">
        <f t="shared" si="17"/>
        <v>0</v>
      </c>
    </row>
    <row r="196" spans="1:15">
      <c r="A196" s="31" t="s">
        <v>189</v>
      </c>
      <c r="B196" s="21"/>
      <c r="C196" s="21" t="s">
        <v>41</v>
      </c>
      <c r="D196" s="21" t="s">
        <v>11</v>
      </c>
      <c r="E196" s="21">
        <v>400</v>
      </c>
      <c r="F196" s="23">
        <v>100</v>
      </c>
      <c r="G196" s="23">
        <v>100</v>
      </c>
      <c r="H196" s="23">
        <v>100</v>
      </c>
      <c r="I196" s="159"/>
      <c r="J196" s="159"/>
      <c r="K196" s="159"/>
      <c r="L196" s="159"/>
      <c r="M196" s="159"/>
      <c r="N196" s="159"/>
      <c r="O196" s="159">
        <f t="shared" si="17"/>
        <v>0</v>
      </c>
    </row>
    <row r="197" spans="1:15">
      <c r="A197" s="31" t="s">
        <v>190</v>
      </c>
      <c r="B197" s="21"/>
      <c r="C197" s="21" t="s">
        <v>41</v>
      </c>
      <c r="D197" s="21" t="s">
        <v>11</v>
      </c>
      <c r="E197" s="21">
        <v>2400</v>
      </c>
      <c r="F197" s="23">
        <v>200</v>
      </c>
      <c r="G197" s="23">
        <v>200</v>
      </c>
      <c r="H197" s="23">
        <v>200</v>
      </c>
      <c r="I197" s="159"/>
      <c r="J197" s="159"/>
      <c r="K197" s="159"/>
      <c r="L197" s="159"/>
      <c r="M197" s="159"/>
      <c r="N197" s="159"/>
      <c r="O197" s="159">
        <f t="shared" si="17"/>
        <v>0</v>
      </c>
    </row>
    <row r="198" spans="1:15">
      <c r="A198" s="31" t="s">
        <v>191</v>
      </c>
      <c r="B198" s="21"/>
      <c r="C198" s="21" t="s">
        <v>41</v>
      </c>
      <c r="D198" s="21" t="s">
        <v>11</v>
      </c>
      <c r="E198" s="21">
        <v>1400</v>
      </c>
      <c r="F198" s="23">
        <v>100</v>
      </c>
      <c r="G198" s="23">
        <v>100</v>
      </c>
      <c r="H198" s="23">
        <v>100</v>
      </c>
      <c r="I198" s="159"/>
      <c r="J198" s="159"/>
      <c r="K198" s="159"/>
      <c r="L198" s="159"/>
      <c r="M198" s="159"/>
      <c r="N198" s="159"/>
      <c r="O198" s="159">
        <f t="shared" si="17"/>
        <v>0</v>
      </c>
    </row>
    <row r="199" spans="1:15">
      <c r="A199" s="20" t="s">
        <v>192</v>
      </c>
      <c r="B199" s="21"/>
      <c r="C199" s="21" t="s">
        <v>140</v>
      </c>
      <c r="D199" s="21" t="s">
        <v>11</v>
      </c>
      <c r="E199" s="21">
        <v>3598</v>
      </c>
      <c r="F199" s="26">
        <v>100</v>
      </c>
      <c r="G199" s="26">
        <v>100</v>
      </c>
      <c r="H199" s="26">
        <v>100</v>
      </c>
      <c r="I199" s="159"/>
      <c r="J199" s="159"/>
      <c r="K199" s="159"/>
      <c r="L199" s="159"/>
      <c r="M199" s="159"/>
      <c r="N199" s="159"/>
      <c r="O199" s="159">
        <f t="shared" si="17"/>
        <v>0</v>
      </c>
    </row>
    <row r="200" spans="1:15">
      <c r="A200" s="126" t="s">
        <v>193</v>
      </c>
      <c r="B200" s="127" t="s">
        <v>171</v>
      </c>
      <c r="C200" s="127" t="s">
        <v>140</v>
      </c>
      <c r="D200" s="127" t="s">
        <v>11</v>
      </c>
      <c r="E200" s="74">
        <v>480</v>
      </c>
      <c r="F200" s="115"/>
      <c r="G200" s="115"/>
      <c r="H200" s="115"/>
      <c r="I200" s="159"/>
      <c r="J200" s="159"/>
      <c r="K200" s="159"/>
      <c r="L200" s="159"/>
      <c r="M200" s="159"/>
      <c r="N200" s="159"/>
      <c r="O200" s="159">
        <f t="shared" si="17"/>
        <v>0</v>
      </c>
    </row>
    <row r="201" spans="1:15">
      <c r="A201" s="20" t="s">
        <v>194</v>
      </c>
      <c r="B201" s="21"/>
      <c r="C201" s="21" t="s">
        <v>26</v>
      </c>
      <c r="D201" s="21" t="s">
        <v>17</v>
      </c>
      <c r="E201" s="21">
        <v>1280</v>
      </c>
      <c r="F201" s="23">
        <v>117</v>
      </c>
      <c r="G201" s="23">
        <v>117</v>
      </c>
      <c r="H201" s="23">
        <v>117</v>
      </c>
      <c r="I201" s="159"/>
      <c r="J201" s="159"/>
      <c r="K201" s="159"/>
      <c r="L201" s="159"/>
      <c r="M201" s="159"/>
      <c r="N201" s="159"/>
      <c r="O201" s="159">
        <f t="shared" si="17"/>
        <v>0</v>
      </c>
    </row>
    <row r="202" spans="1:15">
      <c r="A202" s="20" t="s">
        <v>194</v>
      </c>
      <c r="B202" s="21"/>
      <c r="C202" s="21" t="s">
        <v>26</v>
      </c>
      <c r="D202" s="21" t="s">
        <v>11</v>
      </c>
      <c r="E202" s="21">
        <v>27</v>
      </c>
      <c r="F202" s="23">
        <v>27</v>
      </c>
      <c r="G202" s="23">
        <v>27</v>
      </c>
      <c r="H202" s="23">
        <v>0</v>
      </c>
      <c r="I202" s="159"/>
      <c r="J202" s="159"/>
      <c r="K202" s="159"/>
      <c r="L202" s="159"/>
      <c r="M202" s="159"/>
      <c r="N202" s="159"/>
      <c r="O202" s="159">
        <f t="shared" si="17"/>
        <v>0</v>
      </c>
    </row>
    <row r="203" spans="1:15">
      <c r="A203" s="28" t="s">
        <v>195</v>
      </c>
      <c r="B203" s="128"/>
      <c r="C203" s="128" t="s">
        <v>24</v>
      </c>
      <c r="D203" s="128" t="s">
        <v>17</v>
      </c>
      <c r="E203" s="29">
        <v>1777</v>
      </c>
      <c r="F203" s="38">
        <v>170</v>
      </c>
      <c r="G203" s="38">
        <v>170</v>
      </c>
      <c r="H203" s="38">
        <v>150</v>
      </c>
      <c r="I203" s="159"/>
      <c r="J203" s="159"/>
      <c r="K203" s="159"/>
      <c r="L203" s="159">
        <v>16</v>
      </c>
      <c r="M203" s="159"/>
      <c r="N203" s="159"/>
      <c r="O203" s="159">
        <f t="shared" si="17"/>
        <v>16</v>
      </c>
    </row>
    <row r="204" spans="1:15">
      <c r="A204" s="28" t="s">
        <v>195</v>
      </c>
      <c r="B204" s="128"/>
      <c r="C204" s="128" t="s">
        <v>24</v>
      </c>
      <c r="D204" s="128" t="s">
        <v>11</v>
      </c>
      <c r="E204" s="29">
        <v>889</v>
      </c>
      <c r="F204" s="38">
        <v>50</v>
      </c>
      <c r="G204" s="38">
        <v>50</v>
      </c>
      <c r="H204" s="38">
        <v>75</v>
      </c>
      <c r="I204" s="159"/>
      <c r="J204" s="159"/>
      <c r="K204" s="159"/>
      <c r="L204" s="159">
        <v>8</v>
      </c>
      <c r="M204" s="159"/>
      <c r="N204" s="159"/>
      <c r="O204" s="159">
        <f t="shared" si="17"/>
        <v>8</v>
      </c>
    </row>
    <row r="205" spans="1:15">
      <c r="A205" s="20" t="s">
        <v>196</v>
      </c>
      <c r="B205" s="21"/>
      <c r="C205" s="21" t="s">
        <v>24</v>
      </c>
      <c r="D205" s="21" t="s">
        <v>17</v>
      </c>
      <c r="E205" s="22">
        <v>2520</v>
      </c>
      <c r="F205" s="26">
        <v>732</v>
      </c>
      <c r="G205" s="26">
        <v>732</v>
      </c>
      <c r="H205" s="26">
        <v>324</v>
      </c>
      <c r="I205" s="159"/>
      <c r="J205" s="159">
        <v>62</v>
      </c>
      <c r="K205" s="159"/>
      <c r="L205" s="159">
        <v>36</v>
      </c>
      <c r="M205" s="159">
        <v>82</v>
      </c>
      <c r="N205" s="159">
        <v>48</v>
      </c>
      <c r="O205" s="159">
        <f t="shared" si="17"/>
        <v>228</v>
      </c>
    </row>
    <row r="206" spans="1:15">
      <c r="A206" s="28" t="s">
        <v>197</v>
      </c>
      <c r="B206" s="29"/>
      <c r="C206" s="29" t="s">
        <v>24</v>
      </c>
      <c r="D206" s="29" t="s">
        <v>17</v>
      </c>
      <c r="E206" s="30">
        <f>10*177.721</f>
        <v>1777.21</v>
      </c>
      <c r="F206" s="38">
        <v>150</v>
      </c>
      <c r="G206" s="38">
        <v>150</v>
      </c>
      <c r="H206" s="38">
        <v>150</v>
      </c>
      <c r="I206" s="159">
        <v>29</v>
      </c>
      <c r="J206" s="159"/>
      <c r="K206" s="159">
        <v>56</v>
      </c>
      <c r="L206" s="159">
        <v>18</v>
      </c>
      <c r="M206" s="159">
        <v>10</v>
      </c>
      <c r="N206" s="159">
        <v>30</v>
      </c>
      <c r="O206" s="159">
        <f t="shared" si="17"/>
        <v>143</v>
      </c>
    </row>
    <row r="207" spans="1:15">
      <c r="A207" s="28" t="s">
        <v>206</v>
      </c>
      <c r="B207" s="29"/>
      <c r="C207" s="29" t="s">
        <v>24</v>
      </c>
      <c r="D207" s="29" t="s">
        <v>17</v>
      </c>
      <c r="E207" s="30">
        <f>20*177.721</f>
        <v>3554.42</v>
      </c>
      <c r="F207" s="38">
        <v>0</v>
      </c>
      <c r="G207" s="38">
        <v>0</v>
      </c>
      <c r="H207" s="38">
        <v>142</v>
      </c>
      <c r="I207" s="159"/>
      <c r="J207" s="159"/>
      <c r="K207" s="159"/>
      <c r="L207" s="159"/>
      <c r="M207" s="159"/>
      <c r="N207" s="159"/>
      <c r="O207" s="159">
        <f t="shared" si="17"/>
        <v>0</v>
      </c>
    </row>
    <row r="208" spans="1:15">
      <c r="A208" s="20" t="s">
        <v>198</v>
      </c>
      <c r="B208" s="20"/>
      <c r="C208" s="21" t="s">
        <v>24</v>
      </c>
      <c r="D208" s="21" t="s">
        <v>17</v>
      </c>
      <c r="E208" s="22">
        <f>15*177.721</f>
        <v>2665.8150000000001</v>
      </c>
      <c r="F208" s="26">
        <v>401</v>
      </c>
      <c r="G208" s="26">
        <v>401</v>
      </c>
      <c r="H208" s="26">
        <v>500</v>
      </c>
      <c r="I208" s="159">
        <v>56</v>
      </c>
      <c r="J208" s="159">
        <v>40</v>
      </c>
      <c r="K208" s="159">
        <v>48</v>
      </c>
      <c r="L208" s="159">
        <v>108</v>
      </c>
      <c r="M208" s="159">
        <v>102</v>
      </c>
      <c r="N208" s="159">
        <v>130</v>
      </c>
      <c r="O208" s="159">
        <f t="shared" si="17"/>
        <v>484</v>
      </c>
    </row>
    <row r="209" spans="1:15" ht="12" thickBot="1">
      <c r="A209" s="43" t="s">
        <v>7</v>
      </c>
      <c r="B209" s="43" t="s">
        <v>7</v>
      </c>
      <c r="C209" s="44" t="s">
        <v>7</v>
      </c>
      <c r="D209" s="44" t="s">
        <v>7</v>
      </c>
      <c r="E209" s="44" t="s">
        <v>7</v>
      </c>
      <c r="F209" s="1"/>
      <c r="G209" s="1"/>
    </row>
    <row r="210" spans="1:15" ht="12" thickBot="1">
      <c r="A210" s="14" t="s">
        <v>199</v>
      </c>
      <c r="B210" s="15"/>
      <c r="C210" s="129"/>
      <c r="D210" s="130"/>
      <c r="E210" s="131">
        <f t="shared" ref="E210:O210" si="18">E186+E146+E131+E104+E93+E69+E43+E32+E8</f>
        <v>557364.21565046604</v>
      </c>
      <c r="F210" s="131">
        <f t="shared" si="18"/>
        <v>33264</v>
      </c>
      <c r="G210" s="131">
        <f t="shared" si="18"/>
        <v>34980</v>
      </c>
      <c r="H210" s="131">
        <f t="shared" si="18"/>
        <v>25719</v>
      </c>
      <c r="I210" s="131">
        <f t="shared" si="18"/>
        <v>1987</v>
      </c>
      <c r="J210" s="131">
        <f t="shared" si="18"/>
        <v>750</v>
      </c>
      <c r="K210" s="131">
        <f t="shared" si="18"/>
        <v>694</v>
      </c>
      <c r="L210" s="131">
        <f t="shared" si="18"/>
        <v>639</v>
      </c>
      <c r="M210" s="131">
        <f t="shared" si="18"/>
        <v>1136</v>
      </c>
      <c r="N210" s="131">
        <f t="shared" si="18"/>
        <v>2251</v>
      </c>
      <c r="O210" s="131">
        <f t="shared" si="18"/>
        <v>7457</v>
      </c>
    </row>
    <row r="211" spans="1:15">
      <c r="A211" s="1"/>
      <c r="B211" s="1"/>
      <c r="C211" s="1"/>
      <c r="D211" s="1"/>
      <c r="E211" s="1"/>
      <c r="F211" s="1"/>
      <c r="G211" s="1"/>
    </row>
    <row r="212" spans="1:15">
      <c r="A212" s="1"/>
      <c r="B212" s="1"/>
      <c r="C212" s="1"/>
      <c r="D212" s="1"/>
      <c r="E212" s="1"/>
      <c r="F212" s="1"/>
      <c r="G212" s="1"/>
    </row>
  </sheetData>
  <autoFilter ref="A9:O210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12"/>
  <sheetViews>
    <sheetView topLeftCell="A112" workbookViewId="0">
      <selection activeCell="K16" sqref="K16"/>
    </sheetView>
  </sheetViews>
  <sheetFormatPr baseColWidth="10" defaultColWidth="30" defaultRowHeight="11.25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1" width="12.28515625" style="3" customWidth="1"/>
    <col min="12" max="12" width="11.7109375" style="3" customWidth="1"/>
    <col min="13" max="13" width="13.140625" style="3" customWidth="1"/>
    <col min="14" max="16384" width="30" style="3"/>
  </cols>
  <sheetData>
    <row r="1" spans="1:10">
      <c r="A1" s="1"/>
      <c r="B1" s="1"/>
      <c r="C1" s="2"/>
      <c r="D1" s="2"/>
      <c r="E1" s="2"/>
      <c r="F1" s="1"/>
      <c r="G1" s="1"/>
    </row>
    <row r="2" spans="1:10">
      <c r="A2" s="207" t="s">
        <v>200</v>
      </c>
      <c r="B2" s="207"/>
      <c r="C2" s="207"/>
      <c r="D2" s="207"/>
      <c r="E2" s="207"/>
      <c r="F2" s="207"/>
      <c r="G2" s="207"/>
    </row>
    <row r="3" spans="1:10">
      <c r="A3" s="2"/>
      <c r="B3" s="1"/>
      <c r="C3" s="4"/>
      <c r="D3" s="2"/>
      <c r="E3" s="2"/>
      <c r="F3" s="1"/>
      <c r="G3" s="1"/>
    </row>
    <row r="4" spans="1:10" ht="12" thickBot="1">
      <c r="A4" s="1"/>
      <c r="B4" s="1"/>
      <c r="C4" s="2"/>
      <c r="D4" s="2"/>
      <c r="E4" s="2"/>
      <c r="F4" s="1"/>
      <c r="G4" s="1"/>
    </row>
    <row r="5" spans="1:10">
      <c r="A5" s="5"/>
      <c r="B5" s="5"/>
      <c r="C5" s="6"/>
      <c r="D5" s="7"/>
      <c r="E5" s="8"/>
      <c r="F5" s="8"/>
      <c r="G5" s="162"/>
      <c r="H5" s="8"/>
      <c r="I5" s="164"/>
    </row>
    <row r="6" spans="1:10" ht="12" thickBot="1">
      <c r="A6" s="9" t="s">
        <v>0</v>
      </c>
      <c r="B6" s="10" t="s">
        <v>1</v>
      </c>
      <c r="C6" s="11" t="s">
        <v>2</v>
      </c>
      <c r="D6" s="10" t="s">
        <v>3</v>
      </c>
      <c r="E6" s="10" t="s">
        <v>4</v>
      </c>
      <c r="F6" s="10" t="s">
        <v>5</v>
      </c>
      <c r="G6" s="163" t="s">
        <v>6</v>
      </c>
      <c r="H6" s="10" t="s">
        <v>201</v>
      </c>
      <c r="I6" s="164"/>
    </row>
    <row r="7" spans="1:10" ht="12" thickBot="1">
      <c r="A7" s="12" t="s">
        <v>7</v>
      </c>
      <c r="B7" s="12" t="s">
        <v>7</v>
      </c>
      <c r="C7" s="12" t="s">
        <v>7</v>
      </c>
      <c r="D7" s="12" t="s">
        <v>7</v>
      </c>
      <c r="E7" s="13" t="s">
        <v>7</v>
      </c>
      <c r="F7" s="1"/>
      <c r="G7" s="1"/>
    </row>
    <row r="8" spans="1:10" ht="12" thickBot="1">
      <c r="A8" s="14" t="s">
        <v>8</v>
      </c>
      <c r="B8" s="15"/>
      <c r="C8" s="16"/>
      <c r="D8" s="15"/>
      <c r="E8" s="17">
        <f>SUM(E10:E30)</f>
        <v>25854.21803208</v>
      </c>
      <c r="F8" s="17">
        <f>SUM(F10:F30)</f>
        <v>4010</v>
      </c>
      <c r="G8" s="17">
        <f>SUM(G10:G30)</f>
        <v>4010</v>
      </c>
      <c r="H8" s="17">
        <f>SUM(H10:H30)</f>
        <v>2349</v>
      </c>
    </row>
    <row r="9" spans="1:10">
      <c r="A9" s="18"/>
      <c r="B9" s="18"/>
      <c r="C9" s="18"/>
      <c r="D9" s="18"/>
      <c r="E9" s="18"/>
      <c r="F9" s="1"/>
      <c r="G9" s="1"/>
      <c r="J9" s="134"/>
    </row>
    <row r="10" spans="1:10">
      <c r="A10" s="19" t="s">
        <v>9</v>
      </c>
      <c r="B10" s="20"/>
      <c r="C10" s="21" t="s">
        <v>10</v>
      </c>
      <c r="D10" s="21" t="s">
        <v>203</v>
      </c>
      <c r="E10" s="22">
        <v>53</v>
      </c>
      <c r="F10" s="23">
        <v>0</v>
      </c>
      <c r="G10" s="23">
        <v>0</v>
      </c>
      <c r="H10" s="23">
        <v>51</v>
      </c>
    </row>
    <row r="11" spans="1:10">
      <c r="A11" s="19" t="s">
        <v>12</v>
      </c>
      <c r="B11" s="20"/>
      <c r="C11" s="21" t="s">
        <v>10</v>
      </c>
      <c r="D11" s="21" t="s">
        <v>11</v>
      </c>
      <c r="E11" s="22">
        <v>38</v>
      </c>
      <c r="F11" s="23">
        <v>0</v>
      </c>
      <c r="G11" s="23">
        <v>0</v>
      </c>
      <c r="H11" s="23">
        <v>0</v>
      </c>
    </row>
    <row r="12" spans="1:10">
      <c r="A12" s="19" t="s">
        <v>13</v>
      </c>
      <c r="B12" s="20"/>
      <c r="C12" s="21" t="s">
        <v>14</v>
      </c>
      <c r="D12" s="21" t="s">
        <v>11</v>
      </c>
      <c r="E12" s="22">
        <v>202</v>
      </c>
      <c r="F12" s="23">
        <v>0</v>
      </c>
      <c r="G12" s="23">
        <v>0</v>
      </c>
      <c r="H12" s="23">
        <v>0</v>
      </c>
    </row>
    <row r="13" spans="1:10">
      <c r="A13" s="19" t="s">
        <v>15</v>
      </c>
      <c r="B13" s="20"/>
      <c r="C13" s="24" t="s">
        <v>14</v>
      </c>
      <c r="D13" s="24" t="s">
        <v>11</v>
      </c>
      <c r="E13" s="25">
        <v>82</v>
      </c>
      <c r="F13" s="23">
        <v>0</v>
      </c>
      <c r="G13" s="23">
        <v>0</v>
      </c>
      <c r="H13" s="23">
        <v>0</v>
      </c>
    </row>
    <row r="14" spans="1:10">
      <c r="A14" s="19" t="s">
        <v>16</v>
      </c>
      <c r="B14" s="20"/>
      <c r="C14" s="21" t="s">
        <v>10</v>
      </c>
      <c r="D14" s="21" t="s">
        <v>17</v>
      </c>
      <c r="E14" s="22">
        <v>1025</v>
      </c>
      <c r="F14" s="26">
        <v>0</v>
      </c>
      <c r="G14" s="26">
        <v>0</v>
      </c>
      <c r="H14" s="26">
        <v>0</v>
      </c>
    </row>
    <row r="15" spans="1:10">
      <c r="A15" s="19" t="s">
        <v>18</v>
      </c>
      <c r="B15" s="20"/>
      <c r="C15" s="21" t="s">
        <v>10</v>
      </c>
      <c r="D15" s="21" t="s">
        <v>17</v>
      </c>
      <c r="E15" s="22">
        <v>391</v>
      </c>
      <c r="F15" s="26">
        <v>117</v>
      </c>
      <c r="G15" s="26">
        <v>117</v>
      </c>
      <c r="H15" s="26">
        <v>98</v>
      </c>
    </row>
    <row r="16" spans="1:10">
      <c r="A16" s="27" t="s">
        <v>19</v>
      </c>
      <c r="B16" s="28"/>
      <c r="C16" s="29" t="s">
        <v>10</v>
      </c>
      <c r="D16" s="29" t="s">
        <v>17</v>
      </c>
      <c r="E16" s="30">
        <v>1066</v>
      </c>
      <c r="F16" s="26">
        <v>250</v>
      </c>
      <c r="G16" s="26">
        <v>250</v>
      </c>
      <c r="H16" s="26">
        <v>200</v>
      </c>
    </row>
    <row r="17" spans="1:8">
      <c r="A17" s="27" t="s">
        <v>20</v>
      </c>
      <c r="B17" s="28"/>
      <c r="C17" s="29" t="s">
        <v>21</v>
      </c>
      <c r="D17" s="29" t="s">
        <v>11</v>
      </c>
      <c r="E17" s="30">
        <f>2406480*177.721/1000000</f>
        <v>427.68203208</v>
      </c>
      <c r="F17" s="26">
        <v>100</v>
      </c>
      <c r="G17" s="26">
        <v>100</v>
      </c>
      <c r="H17" s="26">
        <v>100</v>
      </c>
    </row>
    <row r="18" spans="1:8">
      <c r="A18" s="19" t="s">
        <v>22</v>
      </c>
      <c r="B18" s="31"/>
      <c r="C18" s="21" t="s">
        <v>10</v>
      </c>
      <c r="D18" s="21" t="s">
        <v>11</v>
      </c>
      <c r="E18" s="22">
        <v>1066.326</v>
      </c>
      <c r="F18" s="23"/>
      <c r="G18" s="23"/>
      <c r="H18" s="23">
        <v>0</v>
      </c>
    </row>
    <row r="19" spans="1:8">
      <c r="A19" s="28" t="s">
        <v>23</v>
      </c>
      <c r="B19" s="29"/>
      <c r="C19" s="29" t="s">
        <v>24</v>
      </c>
      <c r="D19" s="29" t="s">
        <v>17</v>
      </c>
      <c r="E19" s="30">
        <f>6*177.721</f>
        <v>1066.326</v>
      </c>
      <c r="F19" s="26">
        <v>101</v>
      </c>
      <c r="G19" s="26">
        <v>101</v>
      </c>
      <c r="H19" s="26">
        <v>0</v>
      </c>
    </row>
    <row r="20" spans="1:8">
      <c r="A20" s="19" t="s">
        <v>25</v>
      </c>
      <c r="B20" s="31"/>
      <c r="C20" s="21" t="s">
        <v>26</v>
      </c>
      <c r="D20" s="21" t="s">
        <v>17</v>
      </c>
      <c r="E20" s="22">
        <v>807</v>
      </c>
      <c r="F20" s="26">
        <v>0</v>
      </c>
      <c r="G20" s="26">
        <v>0</v>
      </c>
      <c r="H20" s="26">
        <v>0</v>
      </c>
    </row>
    <row r="21" spans="1:8">
      <c r="A21" s="19" t="s">
        <v>27</v>
      </c>
      <c r="B21" s="21"/>
      <c r="C21" s="21" t="s">
        <v>26</v>
      </c>
      <c r="D21" s="21" t="s">
        <v>17</v>
      </c>
      <c r="E21" s="22">
        <v>888</v>
      </c>
      <c r="F21" s="26">
        <v>78</v>
      </c>
      <c r="G21" s="26">
        <v>0</v>
      </c>
      <c r="H21" s="26">
        <v>0</v>
      </c>
    </row>
    <row r="22" spans="1:8">
      <c r="A22" s="27" t="s">
        <v>28</v>
      </c>
      <c r="B22" s="28"/>
      <c r="C22" s="29" t="s">
        <v>29</v>
      </c>
      <c r="D22" s="29" t="s">
        <v>17</v>
      </c>
      <c r="E22" s="30">
        <v>2786</v>
      </c>
      <c r="F22" s="26">
        <v>170</v>
      </c>
      <c r="G22" s="26">
        <v>170</v>
      </c>
      <c r="H22" s="26">
        <v>30</v>
      </c>
    </row>
    <row r="23" spans="1:8">
      <c r="A23" s="32" t="s">
        <v>30</v>
      </c>
      <c r="B23" s="20" t="s">
        <v>31</v>
      </c>
      <c r="C23" s="21" t="s">
        <v>29</v>
      </c>
      <c r="D23" s="21" t="s">
        <v>11</v>
      </c>
      <c r="E23" s="22">
        <v>3380</v>
      </c>
      <c r="F23" s="26">
        <v>250</v>
      </c>
      <c r="G23" s="26">
        <v>250</v>
      </c>
      <c r="H23" s="26">
        <v>150</v>
      </c>
    </row>
    <row r="24" spans="1:8">
      <c r="A24" s="19" t="s">
        <v>32</v>
      </c>
      <c r="B24" s="20"/>
      <c r="C24" s="21" t="s">
        <v>33</v>
      </c>
      <c r="D24" s="21" t="s">
        <v>11</v>
      </c>
      <c r="E24" s="22">
        <v>710.88400000000001</v>
      </c>
      <c r="F24" s="26">
        <v>100</v>
      </c>
      <c r="G24" s="26">
        <v>100</v>
      </c>
      <c r="H24" s="26">
        <v>0</v>
      </c>
    </row>
    <row r="25" spans="1:8">
      <c r="A25" s="33" t="s">
        <v>34</v>
      </c>
      <c r="B25" s="34"/>
      <c r="C25" s="35" t="s">
        <v>24</v>
      </c>
      <c r="D25" s="35" t="s">
        <v>17</v>
      </c>
      <c r="E25" s="36">
        <v>446</v>
      </c>
      <c r="F25" s="37">
        <v>44</v>
      </c>
      <c r="G25" s="37">
        <v>44</v>
      </c>
      <c r="H25" s="37">
        <v>145</v>
      </c>
    </row>
    <row r="26" spans="1:8">
      <c r="A26" s="33" t="s">
        <v>34</v>
      </c>
      <c r="B26" s="34"/>
      <c r="C26" s="35" t="s">
        <v>24</v>
      </c>
      <c r="D26" s="35" t="s">
        <v>35</v>
      </c>
      <c r="E26" s="36">
        <v>888</v>
      </c>
      <c r="F26" s="37">
        <v>0</v>
      </c>
      <c r="G26" s="37">
        <v>78</v>
      </c>
      <c r="H26" s="37">
        <v>75</v>
      </c>
    </row>
    <row r="27" spans="1:8">
      <c r="A27" s="27" t="s">
        <v>36</v>
      </c>
      <c r="B27" s="28"/>
      <c r="C27" s="29" t="s">
        <v>24</v>
      </c>
      <c r="D27" s="29" t="s">
        <v>11</v>
      </c>
      <c r="E27" s="30">
        <v>3554</v>
      </c>
      <c r="F27" s="38">
        <v>1750</v>
      </c>
      <c r="G27" s="38">
        <v>1750</v>
      </c>
      <c r="H27" s="38">
        <v>750</v>
      </c>
    </row>
    <row r="28" spans="1:8">
      <c r="A28" s="19" t="s">
        <v>37</v>
      </c>
      <c r="B28" s="20"/>
      <c r="C28" s="21" t="s">
        <v>29</v>
      </c>
      <c r="D28" s="21" t="s">
        <v>11</v>
      </c>
      <c r="E28" s="22">
        <v>902</v>
      </c>
      <c r="F28" s="26">
        <v>100</v>
      </c>
      <c r="G28" s="26">
        <v>100</v>
      </c>
      <c r="H28" s="26">
        <v>0</v>
      </c>
    </row>
    <row r="29" spans="1:8">
      <c r="A29" s="19" t="s">
        <v>38</v>
      </c>
      <c r="B29" s="20"/>
      <c r="C29" s="21" t="s">
        <v>39</v>
      </c>
      <c r="D29" s="21" t="s">
        <v>11</v>
      </c>
      <c r="E29" s="22">
        <v>675</v>
      </c>
      <c r="F29" s="26">
        <v>650</v>
      </c>
      <c r="G29" s="26">
        <v>650</v>
      </c>
      <c r="H29" s="26">
        <v>650</v>
      </c>
    </row>
    <row r="30" spans="1:8">
      <c r="A30" s="39" t="s">
        <v>40</v>
      </c>
      <c r="B30" s="40" t="s">
        <v>7</v>
      </c>
      <c r="C30" s="41" t="s">
        <v>41</v>
      </c>
      <c r="D30" s="41" t="s">
        <v>11</v>
      </c>
      <c r="E30" s="42">
        <v>5400</v>
      </c>
      <c r="F30" s="23">
        <v>300</v>
      </c>
      <c r="G30" s="23">
        <v>300</v>
      </c>
      <c r="H30" s="23">
        <v>100</v>
      </c>
    </row>
    <row r="31" spans="1:8" ht="12" thickBot="1">
      <c r="A31" s="43" t="s">
        <v>7</v>
      </c>
      <c r="B31" s="43" t="s">
        <v>7</v>
      </c>
      <c r="C31" s="44" t="s">
        <v>7</v>
      </c>
      <c r="D31" s="44" t="s">
        <v>7</v>
      </c>
      <c r="E31" s="44" t="s">
        <v>7</v>
      </c>
      <c r="F31" s="1"/>
      <c r="G31" s="1"/>
    </row>
    <row r="32" spans="1:8" ht="12" thickBot="1">
      <c r="A32" s="45" t="s">
        <v>42</v>
      </c>
      <c r="B32" s="46"/>
      <c r="C32" s="46"/>
      <c r="D32" s="47"/>
      <c r="E32" s="17">
        <f>SUM(E34:E41)</f>
        <v>2795.1389799999997</v>
      </c>
      <c r="F32" s="17">
        <f>SUM(F34:F41)</f>
        <v>481</v>
      </c>
      <c r="G32" s="17">
        <f>SUM(G34:G41)</f>
        <v>481</v>
      </c>
      <c r="H32" s="17">
        <f>SUM(H34:H41)</f>
        <v>156</v>
      </c>
    </row>
    <row r="33" spans="1:8">
      <c r="A33" s="43" t="s">
        <v>7</v>
      </c>
      <c r="B33" s="43" t="s">
        <v>7</v>
      </c>
      <c r="C33" s="44" t="s">
        <v>7</v>
      </c>
      <c r="D33" s="44" t="s">
        <v>7</v>
      </c>
      <c r="E33" s="44" t="s">
        <v>7</v>
      </c>
      <c r="F33" s="1"/>
      <c r="G33" s="1"/>
    </row>
    <row r="34" spans="1:8">
      <c r="A34" s="19" t="s">
        <v>43</v>
      </c>
      <c r="B34" s="20"/>
      <c r="C34" s="21" t="s">
        <v>44</v>
      </c>
      <c r="D34" s="21" t="s">
        <v>11</v>
      </c>
      <c r="E34" s="22">
        <v>956.13897999999995</v>
      </c>
      <c r="F34" s="48">
        <v>150</v>
      </c>
      <c r="G34" s="48">
        <v>150</v>
      </c>
      <c r="H34" s="48">
        <v>0</v>
      </c>
    </row>
    <row r="35" spans="1:8">
      <c r="A35" s="19" t="s">
        <v>45</v>
      </c>
      <c r="B35" s="21"/>
      <c r="C35" s="21" t="s">
        <v>44</v>
      </c>
      <c r="D35" s="21" t="s">
        <v>11</v>
      </c>
      <c r="E35" s="22">
        <v>667</v>
      </c>
      <c r="F35" s="48">
        <v>50</v>
      </c>
      <c r="G35" s="48">
        <v>50</v>
      </c>
      <c r="H35" s="48">
        <v>50</v>
      </c>
    </row>
    <row r="36" spans="1:8">
      <c r="A36" s="19" t="s">
        <v>46</v>
      </c>
      <c r="B36" s="21"/>
      <c r="C36" s="21" t="s">
        <v>47</v>
      </c>
      <c r="D36" s="21" t="s">
        <v>11</v>
      </c>
      <c r="E36" s="22">
        <v>29</v>
      </c>
      <c r="F36" s="48">
        <v>20</v>
      </c>
      <c r="G36" s="48">
        <v>20</v>
      </c>
      <c r="H36" s="48">
        <v>20</v>
      </c>
    </row>
    <row r="37" spans="1:8">
      <c r="A37" s="49" t="s">
        <v>48</v>
      </c>
      <c r="B37" s="29"/>
      <c r="C37" s="29" t="s">
        <v>49</v>
      </c>
      <c r="D37" s="29" t="s">
        <v>11</v>
      </c>
      <c r="E37" s="30">
        <v>109</v>
      </c>
      <c r="F37" s="48">
        <v>109</v>
      </c>
      <c r="G37" s="48">
        <v>109</v>
      </c>
      <c r="H37" s="48">
        <v>0</v>
      </c>
    </row>
    <row r="38" spans="1:8">
      <c r="A38" s="49" t="s">
        <v>50</v>
      </c>
      <c r="B38" s="29"/>
      <c r="C38" s="29" t="s">
        <v>49</v>
      </c>
      <c r="D38" s="29" t="s">
        <v>11</v>
      </c>
      <c r="E38" s="30">
        <v>66</v>
      </c>
      <c r="F38" s="48">
        <v>66</v>
      </c>
      <c r="G38" s="48">
        <v>66</v>
      </c>
      <c r="H38" s="48">
        <v>0</v>
      </c>
    </row>
    <row r="39" spans="1:8">
      <c r="A39" s="49" t="s">
        <v>51</v>
      </c>
      <c r="B39" s="29"/>
      <c r="C39" s="29" t="s">
        <v>49</v>
      </c>
      <c r="D39" s="29" t="s">
        <v>11</v>
      </c>
      <c r="E39" s="30">
        <v>29</v>
      </c>
      <c r="F39" s="48">
        <v>29</v>
      </c>
      <c r="G39" s="48">
        <v>29</v>
      </c>
      <c r="H39" s="48">
        <v>29</v>
      </c>
    </row>
    <row r="40" spans="1:8">
      <c r="A40" s="49" t="s">
        <v>52</v>
      </c>
      <c r="B40" s="29"/>
      <c r="C40" s="29" t="s">
        <v>49</v>
      </c>
      <c r="D40" s="29" t="s">
        <v>11</v>
      </c>
      <c r="E40" s="30">
        <v>341</v>
      </c>
      <c r="F40" s="48">
        <v>57</v>
      </c>
      <c r="G40" s="48">
        <v>57</v>
      </c>
      <c r="H40" s="48">
        <v>57</v>
      </c>
    </row>
    <row r="41" spans="1:8">
      <c r="A41" s="19" t="s">
        <v>53</v>
      </c>
      <c r="B41" s="21"/>
      <c r="C41" s="21" t="s">
        <v>54</v>
      </c>
      <c r="D41" s="21" t="s">
        <v>11</v>
      </c>
      <c r="E41" s="22">
        <v>598</v>
      </c>
      <c r="F41" s="48">
        <v>0</v>
      </c>
      <c r="G41" s="48">
        <v>0</v>
      </c>
      <c r="H41" s="48">
        <v>0</v>
      </c>
    </row>
    <row r="42" spans="1:8" ht="12" thickBot="1">
      <c r="A42" s="43" t="s">
        <v>7</v>
      </c>
      <c r="B42" s="43" t="s">
        <v>7</v>
      </c>
      <c r="C42" s="44" t="s">
        <v>7</v>
      </c>
      <c r="D42" s="44" t="s">
        <v>7</v>
      </c>
      <c r="E42" s="44" t="s">
        <v>7</v>
      </c>
      <c r="F42" s="1"/>
      <c r="G42" s="1"/>
    </row>
    <row r="43" spans="1:8" ht="12" thickBot="1">
      <c r="A43" s="14" t="s">
        <v>55</v>
      </c>
      <c r="B43" s="15"/>
      <c r="C43" s="50"/>
      <c r="D43" s="47"/>
      <c r="E43" s="17">
        <f>SUM(E45:E67)</f>
        <v>121922.489</v>
      </c>
      <c r="F43" s="17">
        <f>SUM(F45:F67)</f>
        <v>7611</v>
      </c>
      <c r="G43" s="17">
        <f>SUM(G45:G67)</f>
        <v>7611</v>
      </c>
      <c r="H43" s="17">
        <f>SUM(H45:H67)</f>
        <v>2740</v>
      </c>
    </row>
    <row r="44" spans="1:8">
      <c r="A44" s="43" t="s">
        <v>7</v>
      </c>
      <c r="B44" s="43" t="s">
        <v>7</v>
      </c>
      <c r="C44" s="44" t="s">
        <v>7</v>
      </c>
      <c r="D44" s="44" t="s">
        <v>7</v>
      </c>
      <c r="E44" s="44" t="s">
        <v>7</v>
      </c>
      <c r="F44" s="1"/>
      <c r="G44" s="1"/>
    </row>
    <row r="45" spans="1:8">
      <c r="A45" s="19" t="s">
        <v>56</v>
      </c>
      <c r="B45" s="51"/>
      <c r="C45" s="21" t="s">
        <v>57</v>
      </c>
      <c r="D45" s="21" t="s">
        <v>17</v>
      </c>
      <c r="E45" s="22">
        <v>5268</v>
      </c>
      <c r="F45" s="26">
        <v>600</v>
      </c>
      <c r="G45" s="26">
        <v>600</v>
      </c>
      <c r="H45" s="26">
        <v>400</v>
      </c>
    </row>
    <row r="46" spans="1:8">
      <c r="A46" s="19" t="s">
        <v>58</v>
      </c>
      <c r="B46" s="31"/>
      <c r="C46" s="21" t="s">
        <v>24</v>
      </c>
      <c r="D46" s="21" t="s">
        <v>17</v>
      </c>
      <c r="E46" s="22">
        <v>4167</v>
      </c>
      <c r="F46" s="26">
        <v>643</v>
      </c>
      <c r="G46" s="26">
        <v>643</v>
      </c>
      <c r="H46" s="26">
        <v>399</v>
      </c>
    </row>
    <row r="47" spans="1:8">
      <c r="A47" s="19" t="s">
        <v>56</v>
      </c>
      <c r="B47" s="31"/>
      <c r="C47" s="21" t="s">
        <v>59</v>
      </c>
      <c r="D47" s="21" t="s">
        <v>17</v>
      </c>
      <c r="E47" s="22">
        <v>4776</v>
      </c>
      <c r="F47" s="26">
        <v>500</v>
      </c>
      <c r="G47" s="26">
        <v>500</v>
      </c>
      <c r="H47" s="26">
        <v>300</v>
      </c>
    </row>
    <row r="48" spans="1:8">
      <c r="A48" s="52" t="s">
        <v>204</v>
      </c>
      <c r="B48" s="53"/>
      <c r="C48" s="54" t="s">
        <v>29</v>
      </c>
      <c r="D48" s="54" t="s">
        <v>17</v>
      </c>
      <c r="E48" s="55">
        <v>2602</v>
      </c>
      <c r="F48" s="26">
        <v>0</v>
      </c>
      <c r="G48" s="26">
        <v>0</v>
      </c>
      <c r="H48" s="26">
        <v>0</v>
      </c>
    </row>
    <row r="49" spans="1:8">
      <c r="A49" s="19" t="s">
        <v>60</v>
      </c>
      <c r="B49" s="21" t="s">
        <v>61</v>
      </c>
      <c r="C49" s="21" t="s">
        <v>57</v>
      </c>
      <c r="D49" s="21" t="s">
        <v>17</v>
      </c>
      <c r="E49" s="22">
        <v>17322</v>
      </c>
      <c r="F49" s="26">
        <v>400</v>
      </c>
      <c r="G49" s="26">
        <v>400</v>
      </c>
      <c r="H49" s="26">
        <v>200</v>
      </c>
    </row>
    <row r="50" spans="1:8">
      <c r="A50" s="19" t="s">
        <v>60</v>
      </c>
      <c r="B50" s="21" t="s">
        <v>61</v>
      </c>
      <c r="C50" s="21" t="s">
        <v>59</v>
      </c>
      <c r="D50" s="21" t="s">
        <v>17</v>
      </c>
      <c r="E50" s="22">
        <v>3389</v>
      </c>
      <c r="F50" s="26">
        <v>500</v>
      </c>
      <c r="G50" s="26">
        <v>500</v>
      </c>
      <c r="H50" s="26">
        <v>200</v>
      </c>
    </row>
    <row r="51" spans="1:8">
      <c r="A51" s="19" t="s">
        <v>62</v>
      </c>
      <c r="B51" s="21" t="s">
        <v>61</v>
      </c>
      <c r="C51" s="21" t="s">
        <v>57</v>
      </c>
      <c r="D51" s="21" t="s">
        <v>17</v>
      </c>
      <c r="E51" s="22">
        <v>5845</v>
      </c>
      <c r="F51" s="26">
        <v>0</v>
      </c>
      <c r="G51" s="26">
        <v>0</v>
      </c>
      <c r="H51" s="26"/>
    </row>
    <row r="52" spans="1:8">
      <c r="A52" s="19" t="s">
        <v>63</v>
      </c>
      <c r="B52" s="21" t="s">
        <v>61</v>
      </c>
      <c r="C52" s="21" t="s">
        <v>57</v>
      </c>
      <c r="D52" s="21" t="s">
        <v>17</v>
      </c>
      <c r="E52" s="22">
        <v>11690</v>
      </c>
      <c r="F52" s="26">
        <v>600</v>
      </c>
      <c r="G52" s="26">
        <v>600</v>
      </c>
      <c r="H52" s="26">
        <v>300</v>
      </c>
    </row>
    <row r="53" spans="1:8">
      <c r="A53" s="19" t="s">
        <v>64</v>
      </c>
      <c r="B53" s="21" t="s">
        <v>61</v>
      </c>
      <c r="C53" s="21" t="s">
        <v>65</v>
      </c>
      <c r="D53" s="21" t="s">
        <v>17</v>
      </c>
      <c r="E53" s="22">
        <v>7570</v>
      </c>
      <c r="F53" s="26">
        <v>1618</v>
      </c>
      <c r="G53" s="26">
        <v>1618</v>
      </c>
      <c r="H53" s="26">
        <v>0</v>
      </c>
    </row>
    <row r="54" spans="1:8">
      <c r="A54" s="19" t="s">
        <v>66</v>
      </c>
      <c r="B54" s="21"/>
      <c r="C54" s="21" t="s">
        <v>41</v>
      </c>
      <c r="D54" s="21" t="s">
        <v>11</v>
      </c>
      <c r="E54" s="22">
        <v>4900</v>
      </c>
      <c r="F54" s="48">
        <v>200</v>
      </c>
      <c r="G54" s="48">
        <v>200</v>
      </c>
      <c r="H54" s="48">
        <v>100</v>
      </c>
    </row>
    <row r="55" spans="1:8">
      <c r="A55" s="19" t="s">
        <v>67</v>
      </c>
      <c r="B55" s="20"/>
      <c r="C55" s="21" t="s">
        <v>68</v>
      </c>
      <c r="D55" s="21" t="s">
        <v>11</v>
      </c>
      <c r="E55" s="21">
        <v>1058</v>
      </c>
      <c r="F55" s="48">
        <v>50</v>
      </c>
      <c r="G55" s="48">
        <v>50</v>
      </c>
      <c r="H55" s="48">
        <v>50</v>
      </c>
    </row>
    <row r="56" spans="1:8">
      <c r="A56" s="19" t="s">
        <v>69</v>
      </c>
      <c r="B56" s="20"/>
      <c r="C56" s="21" t="s">
        <v>68</v>
      </c>
      <c r="D56" s="21" t="s">
        <v>11</v>
      </c>
      <c r="E56" s="21">
        <f>20.2*200</f>
        <v>4040</v>
      </c>
      <c r="F56" s="48">
        <v>350</v>
      </c>
      <c r="G56" s="48">
        <v>350</v>
      </c>
      <c r="H56" s="48">
        <v>200</v>
      </c>
    </row>
    <row r="57" spans="1:8">
      <c r="A57" s="19" t="s">
        <v>202</v>
      </c>
      <c r="B57" s="19"/>
      <c r="C57" s="21" t="s">
        <v>68</v>
      </c>
      <c r="D57" s="21" t="s">
        <v>11</v>
      </c>
      <c r="E57" s="21">
        <f>12*200</f>
        <v>2400</v>
      </c>
      <c r="F57" s="48">
        <v>200</v>
      </c>
      <c r="G57" s="48">
        <v>200</v>
      </c>
      <c r="H57" s="48">
        <v>100</v>
      </c>
    </row>
    <row r="58" spans="1:8">
      <c r="A58" s="19" t="s">
        <v>70</v>
      </c>
      <c r="B58" s="20"/>
      <c r="C58" s="21" t="s">
        <v>71</v>
      </c>
      <c r="D58" s="21" t="s">
        <v>11</v>
      </c>
      <c r="E58" s="21">
        <v>1073</v>
      </c>
      <c r="F58" s="48">
        <v>50</v>
      </c>
      <c r="G58" s="48">
        <v>50</v>
      </c>
      <c r="H58" s="48">
        <v>0</v>
      </c>
    </row>
    <row r="59" spans="1:8">
      <c r="A59" s="19" t="s">
        <v>72</v>
      </c>
      <c r="B59" s="20"/>
      <c r="C59" s="21" t="s">
        <v>68</v>
      </c>
      <c r="D59" s="21" t="s">
        <v>11</v>
      </c>
      <c r="E59" s="21">
        <v>550</v>
      </c>
      <c r="F59" s="26"/>
      <c r="G59" s="26"/>
      <c r="H59" s="26">
        <v>0</v>
      </c>
    </row>
    <row r="60" spans="1:8">
      <c r="A60" s="19" t="s">
        <v>73</v>
      </c>
      <c r="B60" s="20"/>
      <c r="C60" s="21" t="s">
        <v>29</v>
      </c>
      <c r="D60" s="21" t="s">
        <v>11</v>
      </c>
      <c r="E60" s="21">
        <v>956</v>
      </c>
      <c r="F60" s="26">
        <v>0</v>
      </c>
      <c r="G60" s="26">
        <v>0</v>
      </c>
      <c r="H60" s="26">
        <v>0</v>
      </c>
    </row>
    <row r="61" spans="1:8">
      <c r="A61" s="19" t="s">
        <v>74</v>
      </c>
      <c r="B61" s="20"/>
      <c r="C61" s="21" t="s">
        <v>29</v>
      </c>
      <c r="D61" s="21" t="s">
        <v>11</v>
      </c>
      <c r="E61" s="22">
        <v>1599.489</v>
      </c>
      <c r="F61" s="26">
        <v>250</v>
      </c>
      <c r="G61" s="26">
        <v>250</v>
      </c>
      <c r="H61" s="26">
        <v>0</v>
      </c>
    </row>
    <row r="62" spans="1:8">
      <c r="A62" s="19" t="s">
        <v>75</v>
      </c>
      <c r="B62" s="20"/>
      <c r="C62" s="21" t="s">
        <v>29</v>
      </c>
      <c r="D62" s="21" t="s">
        <v>11</v>
      </c>
      <c r="E62" s="21">
        <v>319</v>
      </c>
      <c r="F62" s="26">
        <v>50</v>
      </c>
      <c r="G62" s="26">
        <v>50</v>
      </c>
      <c r="H62" s="26">
        <v>0</v>
      </c>
    </row>
    <row r="63" spans="1:8">
      <c r="A63" s="19" t="s">
        <v>76</v>
      </c>
      <c r="B63" s="20"/>
      <c r="C63" s="21" t="s">
        <v>29</v>
      </c>
      <c r="D63" s="21" t="s">
        <v>11</v>
      </c>
      <c r="E63" s="21">
        <v>963</v>
      </c>
      <c r="F63" s="26">
        <v>50</v>
      </c>
      <c r="G63" s="26">
        <v>50</v>
      </c>
      <c r="H63" s="26">
        <v>0</v>
      </c>
    </row>
    <row r="64" spans="1:8">
      <c r="A64" s="19" t="s">
        <v>77</v>
      </c>
      <c r="B64" s="20"/>
      <c r="C64" s="21" t="s">
        <v>29</v>
      </c>
      <c r="D64" s="21" t="s">
        <v>11</v>
      </c>
      <c r="E64" s="22">
        <v>13000</v>
      </c>
      <c r="F64" s="26">
        <v>100</v>
      </c>
      <c r="G64" s="26">
        <v>100</v>
      </c>
      <c r="H64" s="26">
        <v>100</v>
      </c>
    </row>
    <row r="65" spans="1:8">
      <c r="A65" s="27" t="s">
        <v>78</v>
      </c>
      <c r="B65" s="28"/>
      <c r="C65" s="29" t="s">
        <v>24</v>
      </c>
      <c r="D65" s="29" t="s">
        <v>17</v>
      </c>
      <c r="E65" s="30">
        <v>9774</v>
      </c>
      <c r="F65" s="38">
        <v>450</v>
      </c>
      <c r="G65" s="38">
        <v>450</v>
      </c>
      <c r="H65" s="38">
        <v>391</v>
      </c>
    </row>
    <row r="66" spans="1:8">
      <c r="A66" s="19" t="s">
        <v>79</v>
      </c>
      <c r="B66" s="21" t="s">
        <v>61</v>
      </c>
      <c r="C66" s="21" t="s">
        <v>26</v>
      </c>
      <c r="D66" s="21" t="s">
        <v>17</v>
      </c>
      <c r="E66" s="22">
        <v>13329</v>
      </c>
      <c r="F66" s="26">
        <v>500</v>
      </c>
      <c r="G66" s="26">
        <v>500</v>
      </c>
      <c r="H66" s="26">
        <v>0</v>
      </c>
    </row>
    <row r="67" spans="1:8">
      <c r="A67" s="19" t="s">
        <v>79</v>
      </c>
      <c r="B67" s="21" t="s">
        <v>61</v>
      </c>
      <c r="C67" s="21" t="s">
        <v>26</v>
      </c>
      <c r="D67" s="21" t="s">
        <v>17</v>
      </c>
      <c r="E67" s="22">
        <v>5332</v>
      </c>
      <c r="F67" s="26">
        <v>500</v>
      </c>
      <c r="G67" s="26">
        <v>500</v>
      </c>
      <c r="H67" s="26">
        <v>0</v>
      </c>
    </row>
    <row r="68" spans="1:8" ht="12" thickBot="1">
      <c r="A68" s="56" t="s">
        <v>7</v>
      </c>
      <c r="B68" s="43" t="s">
        <v>7</v>
      </c>
      <c r="C68" s="44" t="s">
        <v>7</v>
      </c>
      <c r="D68" s="44" t="s">
        <v>7</v>
      </c>
      <c r="E68" s="57" t="s">
        <v>7</v>
      </c>
      <c r="F68" s="1"/>
      <c r="G68" s="1"/>
    </row>
    <row r="69" spans="1:8" ht="12" thickBot="1">
      <c r="A69" s="58" t="s">
        <v>80</v>
      </c>
      <c r="B69" s="59"/>
      <c r="C69" s="16"/>
      <c r="D69" s="15"/>
      <c r="E69" s="17">
        <f>SUM(E71:E91)</f>
        <v>272976.37343000004</v>
      </c>
      <c r="F69" s="17">
        <f>SUM(F71:F91)</f>
        <v>6169</v>
      </c>
      <c r="G69" s="17">
        <f>SUM(G71:G91)</f>
        <v>6247</v>
      </c>
      <c r="H69" s="17">
        <f>SUM(H71:H91)</f>
        <v>5804</v>
      </c>
    </row>
    <row r="70" spans="1:8">
      <c r="A70" s="56" t="s">
        <v>7</v>
      </c>
      <c r="B70" s="43" t="s">
        <v>7</v>
      </c>
      <c r="C70" s="44" t="s">
        <v>7</v>
      </c>
      <c r="D70" s="44" t="s">
        <v>7</v>
      </c>
      <c r="E70" s="44" t="s">
        <v>7</v>
      </c>
      <c r="F70" s="1"/>
      <c r="G70" s="1"/>
    </row>
    <row r="71" spans="1:8">
      <c r="A71" s="19" t="s">
        <v>81</v>
      </c>
      <c r="B71" s="21"/>
      <c r="C71" s="21" t="s">
        <v>82</v>
      </c>
      <c r="D71" s="21" t="s">
        <v>17</v>
      </c>
      <c r="E71" s="22">
        <v>2689</v>
      </c>
      <c r="F71" s="26"/>
      <c r="G71" s="26"/>
      <c r="H71" s="26"/>
    </row>
    <row r="72" spans="1:8">
      <c r="A72" s="19" t="s">
        <v>83</v>
      </c>
      <c r="B72" s="21"/>
      <c r="C72" s="21" t="s">
        <v>24</v>
      </c>
      <c r="D72" s="21" t="s">
        <v>17</v>
      </c>
      <c r="E72" s="22">
        <v>921</v>
      </c>
      <c r="F72" s="26">
        <v>0</v>
      </c>
      <c r="G72" s="26">
        <v>0</v>
      </c>
      <c r="H72" s="26"/>
    </row>
    <row r="73" spans="1:8">
      <c r="A73" s="60" t="s">
        <v>84</v>
      </c>
      <c r="B73" s="61"/>
      <c r="C73" s="21" t="s">
        <v>59</v>
      </c>
      <c r="D73" s="21" t="s">
        <v>17</v>
      </c>
      <c r="E73" s="22">
        <v>13444</v>
      </c>
      <c r="F73" s="26"/>
      <c r="G73" s="26"/>
      <c r="H73" s="26"/>
    </row>
    <row r="74" spans="1:8">
      <c r="A74" s="62" t="s">
        <v>85</v>
      </c>
      <c r="B74" s="63" t="s">
        <v>61</v>
      </c>
      <c r="C74" s="64" t="s">
        <v>86</v>
      </c>
      <c r="D74" s="64" t="s">
        <v>17</v>
      </c>
      <c r="E74" s="63">
        <v>4798.4670000000006</v>
      </c>
      <c r="F74" s="65">
        <v>700</v>
      </c>
      <c r="G74" s="65">
        <v>700</v>
      </c>
      <c r="H74" s="65">
        <v>1500</v>
      </c>
    </row>
    <row r="75" spans="1:8">
      <c r="A75" s="66" t="s">
        <v>87</v>
      </c>
      <c r="B75" s="67"/>
      <c r="C75" s="68" t="s">
        <v>29</v>
      </c>
      <c r="D75" s="68" t="s">
        <v>11</v>
      </c>
      <c r="E75" s="67">
        <v>617</v>
      </c>
      <c r="F75" s="26">
        <v>150</v>
      </c>
      <c r="G75" s="26">
        <v>150</v>
      </c>
      <c r="H75" s="26">
        <v>177</v>
      </c>
    </row>
    <row r="76" spans="1:8">
      <c r="A76" s="69" t="s">
        <v>88</v>
      </c>
      <c r="B76" s="36"/>
      <c r="C76" s="35" t="s">
        <v>29</v>
      </c>
      <c r="D76" s="35" t="s">
        <v>11</v>
      </c>
      <c r="E76" s="36">
        <v>337</v>
      </c>
      <c r="F76" s="37"/>
      <c r="G76" s="37">
        <v>78</v>
      </c>
      <c r="H76" s="37">
        <v>100</v>
      </c>
    </row>
    <row r="77" spans="1:8">
      <c r="A77" s="70" t="s">
        <v>89</v>
      </c>
      <c r="B77" s="55"/>
      <c r="C77" s="54" t="s">
        <v>24</v>
      </c>
      <c r="D77" s="54" t="s">
        <v>17</v>
      </c>
      <c r="E77" s="55">
        <v>178</v>
      </c>
      <c r="F77" s="26">
        <v>58</v>
      </c>
      <c r="G77" s="26">
        <v>58</v>
      </c>
      <c r="H77" s="26">
        <v>0</v>
      </c>
    </row>
    <row r="78" spans="1:8">
      <c r="A78" s="71" t="s">
        <v>89</v>
      </c>
      <c r="B78" s="30"/>
      <c r="C78" s="29" t="s">
        <v>24</v>
      </c>
      <c r="D78" s="29" t="s">
        <v>17</v>
      </c>
      <c r="E78" s="30">
        <v>12228</v>
      </c>
      <c r="F78" s="38">
        <v>335</v>
      </c>
      <c r="G78" s="38">
        <v>335</v>
      </c>
      <c r="H78" s="38">
        <v>927</v>
      </c>
    </row>
    <row r="79" spans="1:8">
      <c r="A79" s="19" t="s">
        <v>90</v>
      </c>
      <c r="B79" s="20"/>
      <c r="C79" s="21" t="s">
        <v>24</v>
      </c>
      <c r="D79" s="21" t="s">
        <v>17</v>
      </c>
      <c r="E79" s="21">
        <v>7997</v>
      </c>
      <c r="F79" s="72">
        <v>450</v>
      </c>
      <c r="G79" s="132">
        <v>450</v>
      </c>
      <c r="H79" s="72">
        <v>500</v>
      </c>
    </row>
    <row r="80" spans="1:8">
      <c r="A80" s="19" t="s">
        <v>91</v>
      </c>
      <c r="B80" s="21" t="s">
        <v>61</v>
      </c>
      <c r="C80" s="21" t="s">
        <v>86</v>
      </c>
      <c r="D80" s="21" t="s">
        <v>17</v>
      </c>
      <c r="E80" s="22">
        <v>21327</v>
      </c>
      <c r="F80" s="72">
        <v>1500</v>
      </c>
      <c r="G80" s="72">
        <v>1500</v>
      </c>
      <c r="H80" s="72">
        <v>2500</v>
      </c>
    </row>
    <row r="81" spans="1:8">
      <c r="A81" s="19" t="s">
        <v>92</v>
      </c>
      <c r="B81" s="21" t="s">
        <v>61</v>
      </c>
      <c r="C81" s="21" t="s">
        <v>86</v>
      </c>
      <c r="D81" s="21" t="s">
        <v>17</v>
      </c>
      <c r="E81" s="22">
        <v>4443</v>
      </c>
      <c r="F81" s="72"/>
      <c r="G81" s="72">
        <v>0</v>
      </c>
      <c r="H81" s="72">
        <v>0</v>
      </c>
    </row>
    <row r="82" spans="1:8">
      <c r="A82" s="19" t="s">
        <v>93</v>
      </c>
      <c r="B82" s="21" t="s">
        <v>61</v>
      </c>
      <c r="C82" s="21" t="s">
        <v>86</v>
      </c>
      <c r="D82" s="21" t="s">
        <v>17</v>
      </c>
      <c r="E82" s="22">
        <v>1066</v>
      </c>
      <c r="F82" s="72"/>
      <c r="G82" s="72">
        <v>0</v>
      </c>
      <c r="H82" s="72">
        <v>0</v>
      </c>
    </row>
    <row r="83" spans="1:8">
      <c r="A83" s="19" t="s">
        <v>94</v>
      </c>
      <c r="B83" s="21" t="s">
        <v>61</v>
      </c>
      <c r="C83" s="21" t="s">
        <v>95</v>
      </c>
      <c r="D83" s="21" t="s">
        <v>17</v>
      </c>
      <c r="E83" s="22">
        <v>2310</v>
      </c>
      <c r="F83" s="72">
        <v>1460</v>
      </c>
      <c r="G83" s="72">
        <v>1460</v>
      </c>
      <c r="H83" s="72">
        <v>0</v>
      </c>
    </row>
    <row r="84" spans="1:8">
      <c r="A84" s="19" t="s">
        <v>96</v>
      </c>
      <c r="B84" s="21" t="s">
        <v>61</v>
      </c>
      <c r="C84" s="21" t="s">
        <v>95</v>
      </c>
      <c r="D84" s="21" t="s">
        <v>17</v>
      </c>
      <c r="E84" s="22">
        <v>1066</v>
      </c>
      <c r="F84" s="72">
        <v>716</v>
      </c>
      <c r="G84" s="72">
        <v>716</v>
      </c>
      <c r="H84" s="72">
        <v>0</v>
      </c>
    </row>
    <row r="85" spans="1:8">
      <c r="A85" s="19" t="s">
        <v>97</v>
      </c>
      <c r="B85" s="21" t="s">
        <v>61</v>
      </c>
      <c r="C85" s="21" t="s">
        <v>95</v>
      </c>
      <c r="D85" s="21" t="s">
        <v>17</v>
      </c>
      <c r="E85" s="22">
        <v>2488</v>
      </c>
      <c r="F85" s="72">
        <v>0</v>
      </c>
      <c r="G85" s="72">
        <v>0</v>
      </c>
      <c r="H85" s="72">
        <v>0</v>
      </c>
    </row>
    <row r="86" spans="1:8">
      <c r="A86" s="73" t="s">
        <v>98</v>
      </c>
      <c r="B86" s="74" t="s">
        <v>61</v>
      </c>
      <c r="C86" s="74" t="s">
        <v>26</v>
      </c>
      <c r="D86" s="74" t="s">
        <v>17</v>
      </c>
      <c r="E86" s="75">
        <v>6900.90643</v>
      </c>
      <c r="F86" s="76">
        <v>0</v>
      </c>
      <c r="G86" s="76">
        <v>0</v>
      </c>
      <c r="H86" s="76">
        <v>0</v>
      </c>
    </row>
    <row r="87" spans="1:8">
      <c r="A87" s="19" t="s">
        <v>99</v>
      </c>
      <c r="B87" s="21" t="s">
        <v>61</v>
      </c>
      <c r="C87" s="21" t="s">
        <v>65</v>
      </c>
      <c r="D87" s="21" t="s">
        <v>17</v>
      </c>
      <c r="E87" s="22">
        <v>10620</v>
      </c>
      <c r="F87" s="72"/>
      <c r="G87" s="72">
        <v>0</v>
      </c>
      <c r="H87" s="72">
        <v>0</v>
      </c>
    </row>
    <row r="88" spans="1:8">
      <c r="A88" s="19" t="s">
        <v>60</v>
      </c>
      <c r="B88" s="21" t="s">
        <v>61</v>
      </c>
      <c r="C88" s="21" t="s">
        <v>86</v>
      </c>
      <c r="D88" s="21" t="s">
        <v>17</v>
      </c>
      <c r="E88" s="22">
        <v>5332</v>
      </c>
      <c r="F88" s="72">
        <v>800</v>
      </c>
      <c r="G88" s="72">
        <v>800</v>
      </c>
      <c r="H88" s="72">
        <v>100</v>
      </c>
    </row>
    <row r="89" spans="1:8">
      <c r="A89" s="19" t="s">
        <v>100</v>
      </c>
      <c r="B89" s="21" t="s">
        <v>61</v>
      </c>
      <c r="C89" s="21" t="s">
        <v>65</v>
      </c>
      <c r="D89" s="21" t="s">
        <v>17</v>
      </c>
      <c r="E89" s="22">
        <v>61220</v>
      </c>
      <c r="F89" s="72"/>
      <c r="G89" s="72">
        <v>0</v>
      </c>
      <c r="H89" s="72">
        <v>0</v>
      </c>
    </row>
    <row r="90" spans="1:8">
      <c r="A90" s="73" t="s">
        <v>101</v>
      </c>
      <c r="B90" s="74" t="s">
        <v>61</v>
      </c>
      <c r="C90" s="74" t="s">
        <v>65</v>
      </c>
      <c r="D90" s="74" t="s">
        <v>17</v>
      </c>
      <c r="E90" s="75">
        <v>25592</v>
      </c>
      <c r="F90" s="76"/>
      <c r="G90" s="76">
        <v>0</v>
      </c>
      <c r="H90" s="76">
        <v>0</v>
      </c>
    </row>
    <row r="91" spans="1:8">
      <c r="A91" s="19" t="s">
        <v>102</v>
      </c>
      <c r="B91" s="21" t="s">
        <v>61</v>
      </c>
      <c r="C91" s="21" t="s">
        <v>65</v>
      </c>
      <c r="D91" s="21" t="s">
        <v>17</v>
      </c>
      <c r="E91" s="22">
        <v>87402</v>
      </c>
      <c r="F91" s="72"/>
      <c r="G91" s="72">
        <v>0</v>
      </c>
      <c r="H91" s="72">
        <v>0</v>
      </c>
    </row>
    <row r="92" spans="1:8" ht="12" thickBot="1">
      <c r="A92" s="43" t="s">
        <v>7</v>
      </c>
      <c r="B92" s="43" t="s">
        <v>7</v>
      </c>
      <c r="C92" s="44" t="s">
        <v>7</v>
      </c>
      <c r="D92" s="44" t="s">
        <v>7</v>
      </c>
      <c r="E92" s="44" t="s">
        <v>7</v>
      </c>
      <c r="F92" s="77"/>
      <c r="G92" s="77"/>
    </row>
    <row r="93" spans="1:8" ht="12" thickBot="1">
      <c r="A93" s="14" t="s">
        <v>103</v>
      </c>
      <c r="B93" s="59"/>
      <c r="C93" s="15"/>
      <c r="D93" s="16"/>
      <c r="E93" s="17">
        <f>SUM(E97:E102)</f>
        <v>17723</v>
      </c>
      <c r="F93" s="17">
        <f>SUM(F95:F102)</f>
        <v>2368</v>
      </c>
      <c r="G93" s="17">
        <f>SUM(G95:G102)</f>
        <v>2756</v>
      </c>
      <c r="H93" s="17">
        <f>SUM(H95:H102)</f>
        <v>3111</v>
      </c>
    </row>
    <row r="94" spans="1:8">
      <c r="A94" s="78" t="s">
        <v>7</v>
      </c>
      <c r="B94" s="78" t="s">
        <v>7</v>
      </c>
      <c r="C94" s="79" t="s">
        <v>7</v>
      </c>
      <c r="D94" s="79" t="s">
        <v>7</v>
      </c>
      <c r="E94" s="79" t="s">
        <v>7</v>
      </c>
      <c r="F94" s="77"/>
      <c r="G94" s="77"/>
    </row>
    <row r="95" spans="1:8">
      <c r="A95" s="80" t="s">
        <v>104</v>
      </c>
      <c r="B95" s="29" t="s">
        <v>61</v>
      </c>
      <c r="C95" s="29" t="s">
        <v>26</v>
      </c>
      <c r="D95" s="29" t="s">
        <v>17</v>
      </c>
      <c r="E95" s="30">
        <v>2666</v>
      </c>
      <c r="F95" s="81">
        <v>200</v>
      </c>
      <c r="G95" s="81">
        <v>127</v>
      </c>
      <c r="H95" s="81">
        <v>253</v>
      </c>
    </row>
    <row r="96" spans="1:8">
      <c r="A96" s="82" t="s">
        <v>105</v>
      </c>
      <c r="B96" s="83"/>
      <c r="C96" s="83" t="s">
        <v>24</v>
      </c>
      <c r="D96" s="83" t="s">
        <v>17</v>
      </c>
      <c r="E96" s="84">
        <v>2656</v>
      </c>
      <c r="F96" s="85"/>
      <c r="G96" s="85">
        <v>277</v>
      </c>
      <c r="H96" s="133">
        <v>1403</v>
      </c>
    </row>
    <row r="97" spans="1:8">
      <c r="A97" s="20" t="s">
        <v>106</v>
      </c>
      <c r="B97" s="20"/>
      <c r="C97" s="21" t="s">
        <v>24</v>
      </c>
      <c r="D97" s="21" t="s">
        <v>17</v>
      </c>
      <c r="E97" s="22">
        <v>912</v>
      </c>
      <c r="F97" s="72">
        <v>184</v>
      </c>
      <c r="G97" s="72">
        <v>184</v>
      </c>
      <c r="H97" s="72">
        <v>100</v>
      </c>
    </row>
    <row r="98" spans="1:8">
      <c r="A98" s="20" t="s">
        <v>106</v>
      </c>
      <c r="B98" s="20"/>
      <c r="C98" s="21" t="s">
        <v>24</v>
      </c>
      <c r="D98" s="21" t="s">
        <v>11</v>
      </c>
      <c r="E98" s="22">
        <v>912</v>
      </c>
      <c r="F98" s="72">
        <v>0</v>
      </c>
      <c r="G98" s="72">
        <v>184</v>
      </c>
      <c r="H98" s="72">
        <v>100</v>
      </c>
    </row>
    <row r="99" spans="1:8">
      <c r="A99" s="86" t="s">
        <v>107</v>
      </c>
      <c r="B99" s="86"/>
      <c r="C99" s="54" t="s">
        <v>24</v>
      </c>
      <c r="D99" s="54" t="s">
        <v>11</v>
      </c>
      <c r="E99" s="55">
        <v>4443</v>
      </c>
      <c r="F99" s="72">
        <v>800</v>
      </c>
      <c r="G99" s="72">
        <v>800</v>
      </c>
      <c r="H99" s="72">
        <v>800</v>
      </c>
    </row>
    <row r="100" spans="1:8">
      <c r="A100" s="20" t="s">
        <v>108</v>
      </c>
      <c r="B100" s="21"/>
      <c r="C100" s="21" t="s">
        <v>24</v>
      </c>
      <c r="D100" s="21" t="s">
        <v>17</v>
      </c>
      <c r="E100" s="22">
        <v>2617</v>
      </c>
      <c r="F100" s="87">
        <v>184</v>
      </c>
      <c r="G100" s="87">
        <v>184</v>
      </c>
      <c r="H100" s="87">
        <v>455</v>
      </c>
    </row>
    <row r="101" spans="1:8">
      <c r="A101" s="20" t="s">
        <v>109</v>
      </c>
      <c r="B101" s="21" t="s">
        <v>61</v>
      </c>
      <c r="C101" s="21" t="s">
        <v>57</v>
      </c>
      <c r="D101" s="21" t="s">
        <v>17</v>
      </c>
      <c r="E101" s="22">
        <v>3507</v>
      </c>
      <c r="F101" s="72">
        <v>0</v>
      </c>
      <c r="G101" s="72">
        <v>0</v>
      </c>
      <c r="H101" s="72">
        <v>0</v>
      </c>
    </row>
    <row r="102" spans="1:8">
      <c r="A102" s="20" t="s">
        <v>109</v>
      </c>
      <c r="B102" s="21" t="s">
        <v>61</v>
      </c>
      <c r="C102" s="21" t="s">
        <v>86</v>
      </c>
      <c r="D102" s="21" t="s">
        <v>17</v>
      </c>
      <c r="E102" s="22">
        <v>5332</v>
      </c>
      <c r="F102" s="72">
        <v>1000</v>
      </c>
      <c r="G102" s="72">
        <v>1000</v>
      </c>
      <c r="H102" s="72">
        <v>0</v>
      </c>
    </row>
    <row r="103" spans="1:8" ht="12" thickBot="1">
      <c r="A103" s="43" t="s">
        <v>7</v>
      </c>
      <c r="B103" s="43" t="s">
        <v>7</v>
      </c>
      <c r="C103" s="44" t="s">
        <v>7</v>
      </c>
      <c r="D103" s="44" t="s">
        <v>7</v>
      </c>
      <c r="E103" s="44" t="s">
        <v>7</v>
      </c>
      <c r="F103" s="77"/>
      <c r="G103" s="77"/>
    </row>
    <row r="104" spans="1:8" ht="12" thickBot="1">
      <c r="A104" s="45" t="s">
        <v>110</v>
      </c>
      <c r="B104" s="46"/>
      <c r="C104" s="46"/>
      <c r="D104" s="47"/>
      <c r="E104" s="17">
        <f>SUM(E106:E129)</f>
        <v>35998</v>
      </c>
      <c r="F104" s="17">
        <f>SUM(F106:F129)</f>
        <v>2973</v>
      </c>
      <c r="G104" s="17">
        <f>SUM(G106:G129)</f>
        <v>3273</v>
      </c>
      <c r="H104" s="17">
        <f>SUM(H106:H129)</f>
        <v>1991</v>
      </c>
    </row>
    <row r="105" spans="1:8">
      <c r="A105" s="43" t="s">
        <v>7</v>
      </c>
      <c r="B105" s="43" t="s">
        <v>7</v>
      </c>
      <c r="C105" s="44" t="s">
        <v>7</v>
      </c>
      <c r="D105" s="44" t="s">
        <v>7</v>
      </c>
      <c r="E105" s="44" t="s">
        <v>7</v>
      </c>
      <c r="F105" s="1"/>
      <c r="G105" s="1"/>
    </row>
    <row r="106" spans="1:8">
      <c r="A106" s="88" t="s">
        <v>111</v>
      </c>
      <c r="B106" s="89"/>
      <c r="C106" s="21" t="s">
        <v>68</v>
      </c>
      <c r="D106" s="21" t="s">
        <v>11</v>
      </c>
      <c r="E106" s="90">
        <v>1220</v>
      </c>
      <c r="F106" s="23"/>
      <c r="G106" s="23"/>
      <c r="H106" s="23"/>
    </row>
    <row r="107" spans="1:8">
      <c r="A107" s="88" t="s">
        <v>112</v>
      </c>
      <c r="B107" s="89"/>
      <c r="C107" s="21" t="s">
        <v>68</v>
      </c>
      <c r="D107" s="21" t="s">
        <v>11</v>
      </c>
      <c r="E107" s="90">
        <v>1470</v>
      </c>
      <c r="F107" s="23"/>
      <c r="G107" s="23"/>
      <c r="H107" s="23"/>
    </row>
    <row r="108" spans="1:8">
      <c r="A108" s="88" t="s">
        <v>113</v>
      </c>
      <c r="B108" s="89"/>
      <c r="C108" s="21" t="s">
        <v>68</v>
      </c>
      <c r="D108" s="21" t="s">
        <v>11</v>
      </c>
      <c r="E108" s="90">
        <v>406</v>
      </c>
      <c r="F108" s="23"/>
      <c r="G108" s="23"/>
      <c r="H108" s="23"/>
    </row>
    <row r="109" spans="1:8">
      <c r="A109" s="88" t="s">
        <v>114</v>
      </c>
      <c r="B109" s="89"/>
      <c r="C109" s="21" t="s">
        <v>68</v>
      </c>
      <c r="D109" s="21" t="s">
        <v>11</v>
      </c>
      <c r="E109" s="90">
        <v>1900</v>
      </c>
      <c r="F109" s="23"/>
      <c r="G109" s="23"/>
      <c r="H109" s="23"/>
    </row>
    <row r="110" spans="1:8" ht="12.75">
      <c r="A110" s="135" t="s">
        <v>205</v>
      </c>
      <c r="B110" s="89"/>
      <c r="C110" s="21" t="s">
        <v>24</v>
      </c>
      <c r="D110" s="21" t="s">
        <v>11</v>
      </c>
      <c r="E110" s="90">
        <v>272</v>
      </c>
      <c r="F110" s="23">
        <v>0</v>
      </c>
      <c r="G110" s="23">
        <v>0</v>
      </c>
      <c r="H110" s="23">
        <v>72</v>
      </c>
    </row>
    <row r="111" spans="1:8">
      <c r="A111" s="19" t="s">
        <v>115</v>
      </c>
      <c r="B111" s="20"/>
      <c r="C111" s="21" t="s">
        <v>29</v>
      </c>
      <c r="D111" s="21" t="s">
        <v>17</v>
      </c>
      <c r="E111" s="22">
        <v>1817</v>
      </c>
      <c r="F111" s="23">
        <v>400</v>
      </c>
      <c r="G111" s="23">
        <v>400</v>
      </c>
      <c r="H111" s="23">
        <v>200</v>
      </c>
    </row>
    <row r="112" spans="1:8">
      <c r="A112" s="91" t="s">
        <v>116</v>
      </c>
      <c r="B112" s="92"/>
      <c r="C112" s="68" t="s">
        <v>24</v>
      </c>
      <c r="D112" s="68" t="s">
        <v>11</v>
      </c>
      <c r="E112" s="67">
        <v>485</v>
      </c>
      <c r="F112" s="23">
        <v>0</v>
      </c>
      <c r="G112" s="23">
        <v>0</v>
      </c>
      <c r="H112" s="23">
        <v>0</v>
      </c>
    </row>
    <row r="113" spans="1:8">
      <c r="A113" s="19" t="s">
        <v>117</v>
      </c>
      <c r="B113" s="20"/>
      <c r="C113" s="21" t="s">
        <v>24</v>
      </c>
      <c r="D113" s="21" t="s">
        <v>17</v>
      </c>
      <c r="E113" s="22">
        <v>2666</v>
      </c>
      <c r="F113" s="23">
        <v>800</v>
      </c>
      <c r="G113" s="23">
        <v>800</v>
      </c>
      <c r="H113" s="23">
        <v>260</v>
      </c>
    </row>
    <row r="114" spans="1:8">
      <c r="A114" s="93" t="s">
        <v>118</v>
      </c>
      <c r="B114" s="94"/>
      <c r="C114" s="95" t="s">
        <v>24</v>
      </c>
      <c r="D114" s="95" t="s">
        <v>11</v>
      </c>
      <c r="E114" s="96">
        <v>888</v>
      </c>
      <c r="F114" s="97">
        <v>0</v>
      </c>
      <c r="G114" s="97">
        <v>250</v>
      </c>
      <c r="H114" s="97">
        <v>0</v>
      </c>
    </row>
    <row r="115" spans="1:8">
      <c r="A115" s="19" t="s">
        <v>118</v>
      </c>
      <c r="B115" s="20"/>
      <c r="C115" s="21" t="s">
        <v>24</v>
      </c>
      <c r="D115" s="21" t="s">
        <v>17</v>
      </c>
      <c r="E115" s="22">
        <v>1769</v>
      </c>
      <c r="F115" s="26">
        <v>0</v>
      </c>
      <c r="G115" s="26">
        <v>0</v>
      </c>
      <c r="H115" s="26">
        <v>0</v>
      </c>
    </row>
    <row r="116" spans="1:8">
      <c r="A116" s="98" t="s">
        <v>119</v>
      </c>
      <c r="B116" s="49"/>
      <c r="C116" s="29" t="s">
        <v>49</v>
      </c>
      <c r="D116" s="29" t="s">
        <v>11</v>
      </c>
      <c r="E116" s="30">
        <v>92</v>
      </c>
      <c r="F116" s="26"/>
      <c r="G116" s="26"/>
      <c r="H116" s="26"/>
    </row>
    <row r="117" spans="1:8">
      <c r="A117" s="19" t="s">
        <v>120</v>
      </c>
      <c r="B117" s="31"/>
      <c r="C117" s="21" t="s">
        <v>121</v>
      </c>
      <c r="D117" s="21" t="s">
        <v>11</v>
      </c>
      <c r="E117" s="22">
        <v>267</v>
      </c>
      <c r="F117" s="26"/>
      <c r="G117" s="26"/>
      <c r="H117" s="26"/>
    </row>
    <row r="118" spans="1:8">
      <c r="A118" s="19" t="s">
        <v>122</v>
      </c>
      <c r="B118" s="31"/>
      <c r="C118" s="21" t="s">
        <v>121</v>
      </c>
      <c r="D118" s="21" t="s">
        <v>11</v>
      </c>
      <c r="E118" s="22">
        <v>267</v>
      </c>
      <c r="F118" s="26"/>
      <c r="G118" s="26"/>
      <c r="H118" s="26"/>
    </row>
    <row r="119" spans="1:8">
      <c r="A119" s="19" t="s">
        <v>123</v>
      </c>
      <c r="B119" s="31"/>
      <c r="C119" s="21" t="s">
        <v>24</v>
      </c>
      <c r="D119" s="21" t="s">
        <v>17</v>
      </c>
      <c r="E119" s="22">
        <v>3513</v>
      </c>
      <c r="F119" s="26">
        <v>362</v>
      </c>
      <c r="G119" s="26">
        <v>362</v>
      </c>
      <c r="H119" s="26">
        <v>0</v>
      </c>
    </row>
    <row r="120" spans="1:8">
      <c r="A120" s="27" t="s">
        <v>124</v>
      </c>
      <c r="B120" s="28"/>
      <c r="C120" s="29" t="s">
        <v>24</v>
      </c>
      <c r="D120" s="29" t="s">
        <v>17</v>
      </c>
      <c r="E120" s="30">
        <v>12244</v>
      </c>
      <c r="F120" s="26">
        <v>611</v>
      </c>
      <c r="G120" s="26">
        <v>611</v>
      </c>
      <c r="H120" s="26">
        <v>189</v>
      </c>
    </row>
    <row r="121" spans="1:8">
      <c r="A121" s="27" t="s">
        <v>125</v>
      </c>
      <c r="B121" s="28"/>
      <c r="C121" s="29" t="s">
        <v>24</v>
      </c>
      <c r="D121" s="29" t="s">
        <v>11</v>
      </c>
      <c r="E121" s="30">
        <v>5332</v>
      </c>
      <c r="F121" s="26">
        <v>800</v>
      </c>
      <c r="G121" s="26">
        <v>800</v>
      </c>
      <c r="H121" s="26">
        <v>1200</v>
      </c>
    </row>
    <row r="122" spans="1:8">
      <c r="A122" s="33" t="s">
        <v>126</v>
      </c>
      <c r="B122" s="34"/>
      <c r="C122" s="35" t="s">
        <v>24</v>
      </c>
      <c r="D122" s="35" t="s">
        <v>11</v>
      </c>
      <c r="E122" s="36">
        <v>489</v>
      </c>
      <c r="F122" s="37"/>
      <c r="G122" s="37">
        <v>50</v>
      </c>
      <c r="H122" s="37">
        <v>70</v>
      </c>
    </row>
    <row r="123" spans="1:8">
      <c r="A123" s="49" t="s">
        <v>127</v>
      </c>
      <c r="B123" s="29"/>
      <c r="C123" s="29" t="s">
        <v>49</v>
      </c>
      <c r="D123" s="29" t="s">
        <v>11</v>
      </c>
      <c r="E123" s="30">
        <v>216</v>
      </c>
      <c r="F123" s="26"/>
      <c r="G123" s="26"/>
      <c r="H123" s="26"/>
    </row>
    <row r="124" spans="1:8">
      <c r="A124" s="49" t="s">
        <v>128</v>
      </c>
      <c r="B124" s="29"/>
      <c r="C124" s="29" t="s">
        <v>49</v>
      </c>
      <c r="D124" s="29" t="s">
        <v>11</v>
      </c>
      <c r="E124" s="30">
        <v>15</v>
      </c>
      <c r="F124" s="26"/>
      <c r="G124" s="26"/>
      <c r="H124" s="26"/>
    </row>
    <row r="125" spans="1:8">
      <c r="A125" s="49" t="s">
        <v>129</v>
      </c>
      <c r="B125" s="29"/>
      <c r="C125" s="29" t="s">
        <v>49</v>
      </c>
      <c r="D125" s="29" t="s">
        <v>11</v>
      </c>
      <c r="E125" s="30">
        <v>69</v>
      </c>
      <c r="F125" s="26"/>
      <c r="G125" s="26"/>
      <c r="H125" s="26"/>
    </row>
    <row r="126" spans="1:8">
      <c r="A126" s="31" t="s">
        <v>130</v>
      </c>
      <c r="B126" s="21"/>
      <c r="C126" s="21" t="s">
        <v>14</v>
      </c>
      <c r="D126" s="21" t="s">
        <v>11</v>
      </c>
      <c r="E126" s="22">
        <v>280</v>
      </c>
      <c r="F126" s="23"/>
      <c r="G126" s="23"/>
      <c r="H126" s="23"/>
    </row>
    <row r="127" spans="1:8">
      <c r="A127" s="31" t="s">
        <v>131</v>
      </c>
      <c r="B127" s="21"/>
      <c r="C127" s="21" t="s">
        <v>14</v>
      </c>
      <c r="D127" s="21" t="s">
        <v>11</v>
      </c>
      <c r="E127" s="22">
        <v>123</v>
      </c>
      <c r="F127" s="23"/>
      <c r="G127" s="23"/>
      <c r="H127" s="23"/>
    </row>
    <row r="128" spans="1:8">
      <c r="A128" s="31" t="s">
        <v>132</v>
      </c>
      <c r="B128" s="21"/>
      <c r="C128" s="21" t="s">
        <v>14</v>
      </c>
      <c r="D128" s="21" t="s">
        <v>11</v>
      </c>
      <c r="E128" s="22">
        <v>121</v>
      </c>
      <c r="F128" s="23"/>
      <c r="G128" s="23"/>
      <c r="H128" s="23"/>
    </row>
    <row r="129" spans="1:8">
      <c r="A129" s="31" t="s">
        <v>133</v>
      </c>
      <c r="B129" s="21"/>
      <c r="C129" s="21" t="s">
        <v>14</v>
      </c>
      <c r="D129" s="21" t="s">
        <v>11</v>
      </c>
      <c r="E129" s="22">
        <v>77</v>
      </c>
      <c r="F129" s="23"/>
      <c r="G129" s="23"/>
      <c r="H129" s="23"/>
    </row>
    <row r="130" spans="1:8" ht="12" thickBot="1">
      <c r="A130" s="43" t="s">
        <v>7</v>
      </c>
      <c r="B130" s="43" t="s">
        <v>7</v>
      </c>
      <c r="C130" s="44" t="s">
        <v>7</v>
      </c>
      <c r="D130" s="44" t="s">
        <v>7</v>
      </c>
      <c r="E130" s="44" t="s">
        <v>7</v>
      </c>
      <c r="F130" s="1"/>
      <c r="G130" s="1"/>
    </row>
    <row r="131" spans="1:8" ht="12" thickBot="1">
      <c r="A131" s="14" t="s">
        <v>134</v>
      </c>
      <c r="B131" s="15"/>
      <c r="C131" s="15"/>
      <c r="D131" s="15"/>
      <c r="E131" s="17">
        <f>SUM(E133:E144)</f>
        <v>17916.504208385999</v>
      </c>
      <c r="F131" s="17">
        <f>SUM(F133:F144)</f>
        <v>1597</v>
      </c>
      <c r="G131" s="17">
        <f>SUM(G133:G144)</f>
        <v>1947</v>
      </c>
      <c r="H131" s="17">
        <f>SUM(H133:H144)</f>
        <v>1775</v>
      </c>
    </row>
    <row r="132" spans="1:8">
      <c r="A132" s="43" t="s">
        <v>7</v>
      </c>
      <c r="B132" s="43" t="s">
        <v>7</v>
      </c>
      <c r="C132" s="44" t="s">
        <v>7</v>
      </c>
      <c r="D132" s="44" t="s">
        <v>7</v>
      </c>
      <c r="E132" s="44" t="s">
        <v>7</v>
      </c>
      <c r="F132" s="1"/>
      <c r="G132" s="1"/>
    </row>
    <row r="133" spans="1:8">
      <c r="A133" s="20" t="s">
        <v>135</v>
      </c>
      <c r="B133" s="20"/>
      <c r="C133" s="21" t="s">
        <v>24</v>
      </c>
      <c r="D133" s="21" t="s">
        <v>11</v>
      </c>
      <c r="E133" s="22">
        <v>597</v>
      </c>
      <c r="F133" s="23">
        <v>0</v>
      </c>
      <c r="G133" s="23">
        <v>0</v>
      </c>
      <c r="H133" s="23">
        <v>0</v>
      </c>
    </row>
    <row r="134" spans="1:8">
      <c r="A134" s="34" t="s">
        <v>136</v>
      </c>
      <c r="B134" s="34"/>
      <c r="C134" s="35" t="s">
        <v>24</v>
      </c>
      <c r="D134" s="35" t="s">
        <v>17</v>
      </c>
      <c r="E134" s="36">
        <v>2544</v>
      </c>
      <c r="F134" s="37">
        <v>0</v>
      </c>
      <c r="G134" s="37">
        <v>350</v>
      </c>
      <c r="H134" s="37">
        <v>350</v>
      </c>
    </row>
    <row r="135" spans="1:8">
      <c r="A135" s="20" t="s">
        <v>137</v>
      </c>
      <c r="B135" s="20"/>
      <c r="C135" s="21" t="s">
        <v>24</v>
      </c>
      <c r="D135" s="21" t="s">
        <v>17</v>
      </c>
      <c r="E135" s="22">
        <v>1850.5849583859999</v>
      </c>
      <c r="F135" s="26">
        <v>350</v>
      </c>
      <c r="G135" s="26">
        <v>350</v>
      </c>
      <c r="H135" s="26">
        <v>355</v>
      </c>
    </row>
    <row r="136" spans="1:8">
      <c r="A136" s="20" t="s">
        <v>137</v>
      </c>
      <c r="B136" s="20"/>
      <c r="C136" s="21" t="s">
        <v>24</v>
      </c>
      <c r="D136" s="21" t="s">
        <v>11</v>
      </c>
      <c r="E136" s="22">
        <f>618+(9.25*177.721)</f>
        <v>2261.9192499999999</v>
      </c>
      <c r="F136" s="26">
        <v>200</v>
      </c>
      <c r="G136" s="26">
        <v>200</v>
      </c>
      <c r="H136" s="26">
        <v>300</v>
      </c>
    </row>
    <row r="137" spans="1:8">
      <c r="A137" s="20" t="s">
        <v>138</v>
      </c>
      <c r="B137" s="31"/>
      <c r="C137" s="21" t="s">
        <v>26</v>
      </c>
      <c r="D137" s="21" t="s">
        <v>17</v>
      </c>
      <c r="E137" s="22">
        <v>1781</v>
      </c>
      <c r="F137" s="26">
        <v>397</v>
      </c>
      <c r="G137" s="26">
        <v>397</v>
      </c>
      <c r="H137" s="26">
        <v>200</v>
      </c>
    </row>
    <row r="138" spans="1:8">
      <c r="A138" s="20" t="s">
        <v>139</v>
      </c>
      <c r="B138" s="21"/>
      <c r="C138" s="21" t="s">
        <v>140</v>
      </c>
      <c r="D138" s="21" t="s">
        <v>11</v>
      </c>
      <c r="E138" s="22">
        <v>3481</v>
      </c>
      <c r="F138" s="26"/>
      <c r="G138" s="26"/>
      <c r="H138" s="26"/>
    </row>
    <row r="139" spans="1:8">
      <c r="A139" s="20" t="s">
        <v>141</v>
      </c>
      <c r="B139" s="21"/>
      <c r="C139" s="21" t="s">
        <v>24</v>
      </c>
      <c r="D139" s="21" t="s">
        <v>11</v>
      </c>
      <c r="E139" s="22">
        <v>151</v>
      </c>
      <c r="F139" s="26">
        <v>50</v>
      </c>
      <c r="G139" s="26">
        <v>50</v>
      </c>
      <c r="H139" s="26">
        <v>0</v>
      </c>
    </row>
    <row r="140" spans="1:8">
      <c r="A140" s="20" t="s">
        <v>142</v>
      </c>
      <c r="B140" s="21"/>
      <c r="C140" s="21" t="s">
        <v>68</v>
      </c>
      <c r="D140" s="21" t="s">
        <v>11</v>
      </c>
      <c r="E140" s="22">
        <f>10*200</f>
        <v>2000</v>
      </c>
      <c r="F140" s="26">
        <v>250</v>
      </c>
      <c r="G140" s="26">
        <v>250</v>
      </c>
      <c r="H140" s="26">
        <v>250</v>
      </c>
    </row>
    <row r="141" spans="1:8">
      <c r="A141" s="31" t="s">
        <v>143</v>
      </c>
      <c r="B141" s="31"/>
      <c r="C141" s="21" t="s">
        <v>14</v>
      </c>
      <c r="D141" s="21" t="s">
        <v>11</v>
      </c>
      <c r="E141" s="22">
        <v>393</v>
      </c>
      <c r="F141" s="23"/>
      <c r="G141" s="23"/>
      <c r="H141" s="23"/>
    </row>
    <row r="142" spans="1:8">
      <c r="A142" s="31" t="s">
        <v>144</v>
      </c>
      <c r="B142" s="31"/>
      <c r="C142" s="21" t="s">
        <v>14</v>
      </c>
      <c r="D142" s="21" t="s">
        <v>11</v>
      </c>
      <c r="E142" s="22">
        <v>77</v>
      </c>
      <c r="F142" s="23"/>
      <c r="G142" s="23"/>
      <c r="H142" s="23"/>
    </row>
    <row r="143" spans="1:8">
      <c r="A143" s="31" t="s">
        <v>145</v>
      </c>
      <c r="B143" s="21"/>
      <c r="C143" s="21" t="s">
        <v>14</v>
      </c>
      <c r="D143" s="21" t="s">
        <v>11</v>
      </c>
      <c r="E143" s="22">
        <v>163</v>
      </c>
      <c r="F143" s="23"/>
      <c r="G143" s="23"/>
      <c r="H143" s="23"/>
    </row>
    <row r="144" spans="1:8">
      <c r="A144" s="20" t="s">
        <v>146</v>
      </c>
      <c r="B144" s="21"/>
      <c r="C144" s="21" t="s">
        <v>24</v>
      </c>
      <c r="D144" s="21" t="s">
        <v>17</v>
      </c>
      <c r="E144" s="22">
        <v>2617</v>
      </c>
      <c r="F144" s="26">
        <v>350</v>
      </c>
      <c r="G144" s="26">
        <v>350</v>
      </c>
      <c r="H144" s="26">
        <v>320</v>
      </c>
    </row>
    <row r="145" spans="1:8" ht="12" thickBot="1">
      <c r="A145" s="43" t="s">
        <v>7</v>
      </c>
      <c r="B145" s="43" t="s">
        <v>7</v>
      </c>
      <c r="C145" s="44" t="s">
        <v>7</v>
      </c>
      <c r="D145" s="44" t="s">
        <v>7</v>
      </c>
      <c r="E145" s="44" t="s">
        <v>7</v>
      </c>
      <c r="F145" s="1"/>
      <c r="G145" s="1"/>
    </row>
    <row r="146" spans="1:8" ht="12" thickBot="1">
      <c r="A146" s="14" t="s">
        <v>147</v>
      </c>
      <c r="B146" s="15"/>
      <c r="C146" s="14"/>
      <c r="D146" s="15"/>
      <c r="E146" s="17">
        <f>SUM(E149:E184)</f>
        <v>36482.046999999999</v>
      </c>
      <c r="F146" s="17">
        <f>SUM(F148:F171)</f>
        <v>5758</v>
      </c>
      <c r="G146" s="17">
        <f>SUM(G148:G171)</f>
        <v>6358</v>
      </c>
      <c r="H146" s="17">
        <f>SUM(H148:H171)</f>
        <v>5685</v>
      </c>
    </row>
    <row r="147" spans="1:8">
      <c r="A147" s="43" t="s">
        <v>7</v>
      </c>
      <c r="B147" s="43" t="s">
        <v>7</v>
      </c>
      <c r="C147" s="44" t="s">
        <v>7</v>
      </c>
      <c r="D147" s="44" t="s">
        <v>7</v>
      </c>
      <c r="E147" s="44" t="s">
        <v>7</v>
      </c>
      <c r="F147" s="1"/>
      <c r="G147" s="1"/>
    </row>
    <row r="148" spans="1:8">
      <c r="A148" s="99" t="s">
        <v>148</v>
      </c>
      <c r="B148" s="100"/>
      <c r="C148" s="101" t="s">
        <v>24</v>
      </c>
      <c r="D148" s="21" t="s">
        <v>17</v>
      </c>
      <c r="E148" s="102">
        <v>889</v>
      </c>
      <c r="F148" s="26">
        <v>100</v>
      </c>
      <c r="G148" s="26">
        <v>100</v>
      </c>
      <c r="H148" s="26">
        <v>0</v>
      </c>
    </row>
    <row r="149" spans="1:8">
      <c r="A149" s="20" t="s">
        <v>149</v>
      </c>
      <c r="B149" s="20"/>
      <c r="C149" s="21" t="s">
        <v>24</v>
      </c>
      <c r="D149" s="21" t="s">
        <v>17</v>
      </c>
      <c r="E149" s="22">
        <v>194</v>
      </c>
      <c r="F149" s="26">
        <v>0</v>
      </c>
      <c r="G149" s="26">
        <v>0</v>
      </c>
      <c r="H149" s="26">
        <v>0</v>
      </c>
    </row>
    <row r="150" spans="1:8">
      <c r="A150" s="20" t="s">
        <v>149</v>
      </c>
      <c r="B150" s="20"/>
      <c r="C150" s="21" t="s">
        <v>24</v>
      </c>
      <c r="D150" s="21" t="s">
        <v>11</v>
      </c>
      <c r="E150" s="22">
        <v>883</v>
      </c>
      <c r="F150" s="26">
        <v>0</v>
      </c>
      <c r="G150" s="26">
        <v>0</v>
      </c>
      <c r="H150" s="26">
        <v>0</v>
      </c>
    </row>
    <row r="151" spans="1:8">
      <c r="A151" s="20" t="s">
        <v>150</v>
      </c>
      <c r="B151" s="20"/>
      <c r="C151" s="21" t="s">
        <v>24</v>
      </c>
      <c r="D151" s="21" t="s">
        <v>17</v>
      </c>
      <c r="E151" s="22">
        <v>2544</v>
      </c>
      <c r="F151" s="26">
        <v>346</v>
      </c>
      <c r="G151" s="26">
        <v>346</v>
      </c>
      <c r="H151" s="26">
        <v>0</v>
      </c>
    </row>
    <row r="152" spans="1:8">
      <c r="A152" s="103" t="s">
        <v>151</v>
      </c>
      <c r="B152" s="103"/>
      <c r="C152" s="104" t="s">
        <v>24</v>
      </c>
      <c r="D152" s="104" t="s">
        <v>17</v>
      </c>
      <c r="E152" s="105">
        <v>2466</v>
      </c>
      <c r="F152" s="106">
        <v>246</v>
      </c>
      <c r="G152" s="106">
        <v>246</v>
      </c>
      <c r="H152" s="106">
        <v>170</v>
      </c>
    </row>
    <row r="153" spans="1:8">
      <c r="A153" s="103" t="s">
        <v>151</v>
      </c>
      <c r="B153" s="103"/>
      <c r="C153" s="104" t="s">
        <v>24</v>
      </c>
      <c r="D153" s="104" t="s">
        <v>11</v>
      </c>
      <c r="E153" s="105">
        <v>889</v>
      </c>
      <c r="F153" s="106">
        <v>50</v>
      </c>
      <c r="G153" s="106">
        <v>50</v>
      </c>
      <c r="H153" s="106">
        <v>50</v>
      </c>
    </row>
    <row r="154" spans="1:8">
      <c r="A154" s="34" t="s">
        <v>151</v>
      </c>
      <c r="B154" s="34"/>
      <c r="C154" s="35" t="s">
        <v>26</v>
      </c>
      <c r="D154" s="35" t="s">
        <v>17</v>
      </c>
      <c r="E154" s="36">
        <v>2310</v>
      </c>
      <c r="F154" s="37"/>
      <c r="G154" s="37">
        <v>550</v>
      </c>
      <c r="H154" s="37">
        <v>250</v>
      </c>
    </row>
    <row r="155" spans="1:8">
      <c r="A155" s="34" t="s">
        <v>152</v>
      </c>
      <c r="B155" s="34"/>
      <c r="C155" s="35" t="s">
        <v>24</v>
      </c>
      <c r="D155" s="35" t="s">
        <v>11</v>
      </c>
      <c r="E155" s="36">
        <v>445</v>
      </c>
      <c r="F155" s="37"/>
      <c r="G155" s="37">
        <v>50</v>
      </c>
      <c r="H155" s="37">
        <v>50</v>
      </c>
    </row>
    <row r="156" spans="1:8">
      <c r="A156" s="28" t="s">
        <v>153</v>
      </c>
      <c r="B156" s="107" t="s">
        <v>61</v>
      </c>
      <c r="C156" s="29" t="s">
        <v>26</v>
      </c>
      <c r="D156" s="29" t="s">
        <v>17</v>
      </c>
      <c r="E156" s="30">
        <v>4325</v>
      </c>
      <c r="F156" s="26">
        <v>1180</v>
      </c>
      <c r="G156" s="26">
        <v>1180</v>
      </c>
      <c r="H156" s="26">
        <v>1300</v>
      </c>
    </row>
    <row r="157" spans="1:8">
      <c r="A157" s="28" t="s">
        <v>153</v>
      </c>
      <c r="B157" s="107" t="s">
        <v>61</v>
      </c>
      <c r="C157" s="29" t="s">
        <v>29</v>
      </c>
      <c r="D157" s="29" t="s">
        <v>17</v>
      </c>
      <c r="E157" s="30">
        <v>1454</v>
      </c>
      <c r="F157" s="26">
        <v>450</v>
      </c>
      <c r="G157" s="26">
        <v>450</v>
      </c>
      <c r="H157" s="26">
        <v>262</v>
      </c>
    </row>
    <row r="158" spans="1:8">
      <c r="A158" s="108" t="s">
        <v>154</v>
      </c>
      <c r="B158" s="109"/>
      <c r="C158" s="83" t="s">
        <v>29</v>
      </c>
      <c r="D158" s="83" t="s">
        <v>17</v>
      </c>
      <c r="E158" s="84">
        <v>1950</v>
      </c>
      <c r="F158" s="110">
        <v>250</v>
      </c>
      <c r="G158" s="110">
        <v>200</v>
      </c>
      <c r="H158" s="110">
        <v>100</v>
      </c>
    </row>
    <row r="159" spans="1:8">
      <c r="A159" s="34" t="s">
        <v>154</v>
      </c>
      <c r="B159" s="111"/>
      <c r="C159" s="35" t="s">
        <v>29</v>
      </c>
      <c r="D159" s="35" t="s">
        <v>11</v>
      </c>
      <c r="E159" s="36">
        <v>76</v>
      </c>
      <c r="F159" s="37">
        <v>0</v>
      </c>
      <c r="G159" s="37">
        <v>50</v>
      </c>
      <c r="H159" s="37">
        <v>25</v>
      </c>
    </row>
    <row r="160" spans="1:8">
      <c r="A160" s="20" t="s">
        <v>155</v>
      </c>
      <c r="B160" s="112"/>
      <c r="C160" s="21" t="s">
        <v>26</v>
      </c>
      <c r="D160" s="21" t="s">
        <v>17</v>
      </c>
      <c r="E160" s="22">
        <v>1030</v>
      </c>
      <c r="F160" s="26">
        <v>550</v>
      </c>
      <c r="G160" s="26">
        <v>550</v>
      </c>
      <c r="H160" s="26">
        <v>350</v>
      </c>
    </row>
    <row r="161" spans="1:8">
      <c r="A161" s="20" t="s">
        <v>155</v>
      </c>
      <c r="B161" s="112"/>
      <c r="C161" s="21" t="s">
        <v>26</v>
      </c>
      <c r="D161" s="21" t="s">
        <v>17</v>
      </c>
      <c r="E161" s="22">
        <v>3554</v>
      </c>
      <c r="F161" s="26">
        <v>550</v>
      </c>
      <c r="G161" s="26">
        <v>550</v>
      </c>
      <c r="H161" s="26">
        <v>750</v>
      </c>
    </row>
    <row r="162" spans="1:8">
      <c r="A162" s="20" t="s">
        <v>155</v>
      </c>
      <c r="B162" s="112"/>
      <c r="C162" s="21" t="s">
        <v>26</v>
      </c>
      <c r="D162" s="21" t="s">
        <v>11</v>
      </c>
      <c r="E162" s="22">
        <v>1244.047</v>
      </c>
      <c r="F162" s="26">
        <v>175</v>
      </c>
      <c r="G162" s="26">
        <v>175</v>
      </c>
      <c r="H162" s="26">
        <v>75</v>
      </c>
    </row>
    <row r="163" spans="1:8">
      <c r="A163" s="28" t="s">
        <v>153</v>
      </c>
      <c r="B163" s="107" t="s">
        <v>61</v>
      </c>
      <c r="C163" s="29" t="s">
        <v>26</v>
      </c>
      <c r="D163" s="29" t="s">
        <v>17</v>
      </c>
      <c r="E163" s="30">
        <v>5484</v>
      </c>
      <c r="F163" s="26">
        <v>900</v>
      </c>
      <c r="G163" s="26">
        <v>900</v>
      </c>
      <c r="H163" s="26">
        <v>1603</v>
      </c>
    </row>
    <row r="164" spans="1:8">
      <c r="A164" s="28" t="s">
        <v>153</v>
      </c>
      <c r="B164" s="107" t="s">
        <v>61</v>
      </c>
      <c r="C164" s="29" t="s">
        <v>26</v>
      </c>
      <c r="D164" s="29" t="s">
        <v>17</v>
      </c>
      <c r="E164" s="30">
        <v>738</v>
      </c>
      <c r="F164" s="26">
        <v>508</v>
      </c>
      <c r="G164" s="26">
        <v>508</v>
      </c>
      <c r="H164" s="26">
        <v>500</v>
      </c>
    </row>
    <row r="165" spans="1:8">
      <c r="A165" s="28" t="s">
        <v>156</v>
      </c>
      <c r="B165" s="29"/>
      <c r="C165" s="29" t="s">
        <v>26</v>
      </c>
      <c r="D165" s="29" t="s">
        <v>11</v>
      </c>
      <c r="E165" s="30">
        <v>65</v>
      </c>
      <c r="F165" s="26">
        <v>65</v>
      </c>
      <c r="G165" s="26">
        <v>65</v>
      </c>
      <c r="H165" s="26">
        <v>0</v>
      </c>
    </row>
    <row r="166" spans="1:8">
      <c r="A166" s="20" t="s">
        <v>157</v>
      </c>
      <c r="B166" s="21"/>
      <c r="C166" s="21" t="s">
        <v>14</v>
      </c>
      <c r="D166" s="21" t="s">
        <v>11</v>
      </c>
      <c r="E166" s="22">
        <v>215</v>
      </c>
      <c r="F166" s="23"/>
      <c r="G166" s="23"/>
      <c r="H166" s="23"/>
    </row>
    <row r="167" spans="1:8">
      <c r="A167" s="20" t="s">
        <v>158</v>
      </c>
      <c r="B167" s="21"/>
      <c r="C167" s="21" t="s">
        <v>14</v>
      </c>
      <c r="D167" s="21" t="s">
        <v>11</v>
      </c>
      <c r="E167" s="22">
        <v>226</v>
      </c>
      <c r="F167" s="23"/>
      <c r="G167" s="23"/>
      <c r="H167" s="23"/>
    </row>
    <row r="168" spans="1:8">
      <c r="A168" s="20" t="s">
        <v>159</v>
      </c>
      <c r="B168" s="21"/>
      <c r="C168" s="21" t="s">
        <v>14</v>
      </c>
      <c r="D168" s="21" t="s">
        <v>11</v>
      </c>
      <c r="E168" s="22">
        <v>60</v>
      </c>
      <c r="F168" s="23"/>
      <c r="G168" s="23"/>
      <c r="H168" s="23"/>
    </row>
    <row r="169" spans="1:8">
      <c r="A169" s="20" t="s">
        <v>160</v>
      </c>
      <c r="B169" s="31"/>
      <c r="C169" s="21" t="s">
        <v>26</v>
      </c>
      <c r="D169" s="21" t="s">
        <v>17</v>
      </c>
      <c r="E169" s="22">
        <v>807</v>
      </c>
      <c r="F169" s="26">
        <v>288</v>
      </c>
      <c r="G169" s="26">
        <v>288</v>
      </c>
      <c r="H169" s="26">
        <v>0</v>
      </c>
    </row>
    <row r="170" spans="1:8">
      <c r="A170" s="20" t="s">
        <v>161</v>
      </c>
      <c r="B170" s="20"/>
      <c r="C170" s="21" t="s">
        <v>162</v>
      </c>
      <c r="D170" s="21" t="s">
        <v>11</v>
      </c>
      <c r="E170" s="22">
        <v>622</v>
      </c>
      <c r="F170" s="26"/>
      <c r="G170" s="26"/>
      <c r="H170" s="26">
        <v>100</v>
      </c>
    </row>
    <row r="171" spans="1:8">
      <c r="A171" s="20" t="s">
        <v>163</v>
      </c>
      <c r="B171" s="20"/>
      <c r="C171" s="21" t="s">
        <v>140</v>
      </c>
      <c r="D171" s="21" t="s">
        <v>11</v>
      </c>
      <c r="E171" s="22">
        <v>2451</v>
      </c>
      <c r="F171" s="26">
        <v>100</v>
      </c>
      <c r="G171" s="26">
        <v>100</v>
      </c>
      <c r="H171" s="26">
        <v>100</v>
      </c>
    </row>
    <row r="172" spans="1:8">
      <c r="A172" s="49" t="s">
        <v>164</v>
      </c>
      <c r="B172" s="49"/>
      <c r="C172" s="29" t="s">
        <v>49</v>
      </c>
      <c r="D172" s="29" t="s">
        <v>11</v>
      </c>
      <c r="E172" s="30">
        <v>390</v>
      </c>
      <c r="F172" s="26"/>
      <c r="G172" s="26"/>
      <c r="H172" s="26"/>
    </row>
    <row r="173" spans="1:8">
      <c r="A173" s="113" t="s">
        <v>165</v>
      </c>
      <c r="B173" s="29"/>
      <c r="C173" s="29" t="s">
        <v>49</v>
      </c>
      <c r="D173" s="29" t="s">
        <v>11</v>
      </c>
      <c r="E173" s="30">
        <v>172</v>
      </c>
      <c r="F173" s="26"/>
      <c r="G173" s="26"/>
      <c r="H173" s="26"/>
    </row>
    <row r="174" spans="1:8">
      <c r="A174" s="113" t="s">
        <v>166</v>
      </c>
      <c r="B174" s="49"/>
      <c r="C174" s="29" t="s">
        <v>49</v>
      </c>
      <c r="D174" s="29" t="s">
        <v>11</v>
      </c>
      <c r="E174" s="30">
        <v>47</v>
      </c>
      <c r="F174" s="26"/>
      <c r="G174" s="26"/>
      <c r="H174" s="26"/>
    </row>
    <row r="175" spans="1:8">
      <c r="A175" s="113" t="s">
        <v>167</v>
      </c>
      <c r="B175" s="49"/>
      <c r="C175" s="29" t="s">
        <v>168</v>
      </c>
      <c r="D175" s="29" t="s">
        <v>11</v>
      </c>
      <c r="E175" s="30">
        <v>71</v>
      </c>
      <c r="F175" s="26"/>
      <c r="G175" s="26"/>
      <c r="H175" s="26"/>
    </row>
    <row r="176" spans="1:8">
      <c r="A176" s="113" t="s">
        <v>169</v>
      </c>
      <c r="B176" s="49"/>
      <c r="C176" s="29" t="s">
        <v>168</v>
      </c>
      <c r="D176" s="29" t="s">
        <v>11</v>
      </c>
      <c r="E176" s="30">
        <v>100</v>
      </c>
      <c r="F176" s="26"/>
      <c r="G176" s="26"/>
      <c r="H176" s="26"/>
    </row>
    <row r="177" spans="1:8">
      <c r="A177" s="114" t="s">
        <v>170</v>
      </c>
      <c r="B177" s="74" t="s">
        <v>171</v>
      </c>
      <c r="C177" s="74" t="s">
        <v>172</v>
      </c>
      <c r="D177" s="74" t="s">
        <v>11</v>
      </c>
      <c r="E177" s="74">
        <v>355</v>
      </c>
      <c r="F177" s="115"/>
      <c r="G177" s="115"/>
      <c r="H177" s="115"/>
    </row>
    <row r="178" spans="1:8">
      <c r="A178" s="114" t="s">
        <v>173</v>
      </c>
      <c r="B178" s="74" t="s">
        <v>171</v>
      </c>
      <c r="C178" s="74" t="s">
        <v>172</v>
      </c>
      <c r="D178" s="74" t="s">
        <v>11</v>
      </c>
      <c r="E178" s="75">
        <v>355</v>
      </c>
      <c r="F178" s="115"/>
      <c r="G178" s="115"/>
      <c r="H178" s="115"/>
    </row>
    <row r="179" spans="1:8">
      <c r="A179" s="114" t="s">
        <v>174</v>
      </c>
      <c r="B179" s="74" t="s">
        <v>171</v>
      </c>
      <c r="C179" s="74" t="s">
        <v>172</v>
      </c>
      <c r="D179" s="74" t="s">
        <v>11</v>
      </c>
      <c r="E179" s="75">
        <v>178</v>
      </c>
      <c r="F179" s="115"/>
      <c r="G179" s="115"/>
      <c r="H179" s="115"/>
    </row>
    <row r="180" spans="1:8">
      <c r="A180" s="49" t="s">
        <v>175</v>
      </c>
      <c r="B180" s="29"/>
      <c r="C180" s="29" t="s">
        <v>168</v>
      </c>
      <c r="D180" s="29" t="s">
        <v>11</v>
      </c>
      <c r="E180" s="30">
        <v>184</v>
      </c>
      <c r="F180" s="26"/>
      <c r="G180" s="26"/>
      <c r="H180" s="26"/>
    </row>
    <row r="181" spans="1:8">
      <c r="A181" s="49" t="s">
        <v>176</v>
      </c>
      <c r="B181" s="29"/>
      <c r="C181" s="29" t="s">
        <v>168</v>
      </c>
      <c r="D181" s="29" t="s">
        <v>11</v>
      </c>
      <c r="E181" s="30">
        <v>81</v>
      </c>
      <c r="F181" s="26"/>
      <c r="G181" s="26"/>
      <c r="H181" s="26"/>
    </row>
    <row r="182" spans="1:8">
      <c r="A182" s="49" t="s">
        <v>177</v>
      </c>
      <c r="B182" s="29" t="s">
        <v>171</v>
      </c>
      <c r="C182" s="29" t="s">
        <v>168</v>
      </c>
      <c r="D182" s="29" t="s">
        <v>11</v>
      </c>
      <c r="E182" s="30">
        <v>180</v>
      </c>
      <c r="F182" s="26"/>
      <c r="G182" s="26"/>
      <c r="H182" s="26"/>
    </row>
    <row r="183" spans="1:8">
      <c r="A183" s="49" t="s">
        <v>178</v>
      </c>
      <c r="B183" s="29"/>
      <c r="C183" s="29" t="s">
        <v>168</v>
      </c>
      <c r="D183" s="29" t="s">
        <v>11</v>
      </c>
      <c r="E183" s="30">
        <v>309</v>
      </c>
      <c r="F183" s="26"/>
      <c r="G183" s="26"/>
      <c r="H183" s="26"/>
    </row>
    <row r="184" spans="1:8">
      <c r="A184" s="114" t="s">
        <v>179</v>
      </c>
      <c r="B184" s="74" t="s">
        <v>171</v>
      </c>
      <c r="C184" s="74" t="s">
        <v>168</v>
      </c>
      <c r="D184" s="74" t="s">
        <v>11</v>
      </c>
      <c r="E184" s="75">
        <v>28</v>
      </c>
      <c r="F184" s="115"/>
      <c r="G184" s="115"/>
      <c r="H184" s="115"/>
    </row>
    <row r="185" spans="1:8" ht="12" thickBot="1">
      <c r="A185" s="43" t="s">
        <v>7</v>
      </c>
      <c r="B185" s="43" t="s">
        <v>7</v>
      </c>
      <c r="C185" s="44" t="s">
        <v>7</v>
      </c>
      <c r="D185" s="44" t="s">
        <v>7</v>
      </c>
      <c r="E185" s="44" t="s">
        <v>7</v>
      </c>
      <c r="F185" s="1"/>
      <c r="G185" s="1"/>
    </row>
    <row r="186" spans="1:8" ht="12" thickBot="1">
      <c r="A186" s="116" t="s">
        <v>180</v>
      </c>
      <c r="B186" s="117"/>
      <c r="C186" s="46"/>
      <c r="D186" s="47"/>
      <c r="E186" s="17">
        <f>SUM(E188:E208)</f>
        <v>25696.444999999996</v>
      </c>
      <c r="F186" s="17">
        <f>SUM(F188:F208)</f>
        <v>2297</v>
      </c>
      <c r="G186" s="17">
        <f>SUM(G188:G208)</f>
        <v>2297</v>
      </c>
      <c r="H186" s="17">
        <f>SUM(H188:H208)</f>
        <v>2108</v>
      </c>
    </row>
    <row r="187" spans="1:8">
      <c r="A187" s="118" t="s">
        <v>7</v>
      </c>
      <c r="B187" s="118" t="s">
        <v>7</v>
      </c>
      <c r="C187" s="119" t="s">
        <v>7</v>
      </c>
      <c r="D187" s="119" t="s">
        <v>7</v>
      </c>
      <c r="E187" s="120" t="s">
        <v>7</v>
      </c>
      <c r="F187" s="1"/>
      <c r="G187" s="1"/>
    </row>
    <row r="188" spans="1:8">
      <c r="A188" s="121" t="s">
        <v>181</v>
      </c>
      <c r="B188" s="29"/>
      <c r="C188" s="29" t="s">
        <v>49</v>
      </c>
      <c r="D188" s="29" t="s">
        <v>11</v>
      </c>
      <c r="E188" s="122">
        <v>267</v>
      </c>
      <c r="F188" s="26"/>
      <c r="G188" s="26"/>
      <c r="H188" s="26"/>
    </row>
    <row r="189" spans="1:8">
      <c r="A189" s="121" t="s">
        <v>182</v>
      </c>
      <c r="B189" s="29"/>
      <c r="C189" s="29" t="s">
        <v>49</v>
      </c>
      <c r="D189" s="29" t="s">
        <v>11</v>
      </c>
      <c r="E189" s="122">
        <v>29</v>
      </c>
      <c r="F189" s="26"/>
      <c r="G189" s="26"/>
      <c r="H189" s="26"/>
    </row>
    <row r="190" spans="1:8">
      <c r="A190" s="121" t="s">
        <v>183</v>
      </c>
      <c r="B190" s="29"/>
      <c r="C190" s="29" t="s">
        <v>49</v>
      </c>
      <c r="D190" s="29" t="s">
        <v>11</v>
      </c>
      <c r="E190" s="122">
        <v>58</v>
      </c>
      <c r="F190" s="26"/>
      <c r="G190" s="26"/>
      <c r="H190" s="26"/>
    </row>
    <row r="191" spans="1:8">
      <c r="A191" s="123" t="s">
        <v>184</v>
      </c>
      <c r="B191" s="21"/>
      <c r="C191" s="21" t="s">
        <v>14</v>
      </c>
      <c r="D191" s="21" t="s">
        <v>11</v>
      </c>
      <c r="E191" s="124">
        <v>157</v>
      </c>
      <c r="F191" s="23"/>
      <c r="G191" s="23"/>
      <c r="H191" s="23"/>
    </row>
    <row r="192" spans="1:8">
      <c r="A192" s="123" t="s">
        <v>185</v>
      </c>
      <c r="B192" s="21"/>
      <c r="C192" s="21" t="s">
        <v>41</v>
      </c>
      <c r="D192" s="21" t="s">
        <v>11</v>
      </c>
      <c r="E192" s="124">
        <v>312</v>
      </c>
      <c r="F192" s="23"/>
      <c r="G192" s="23"/>
      <c r="H192" s="23"/>
    </row>
    <row r="193" spans="1:8">
      <c r="A193" s="125" t="s">
        <v>186</v>
      </c>
      <c r="B193" s="21"/>
      <c r="C193" s="21" t="s">
        <v>68</v>
      </c>
      <c r="D193" s="21" t="s">
        <v>11</v>
      </c>
      <c r="E193" s="124">
        <v>105</v>
      </c>
      <c r="F193" s="23"/>
      <c r="G193" s="23"/>
      <c r="H193" s="23"/>
    </row>
    <row r="194" spans="1:8">
      <c r="A194" s="123" t="s">
        <v>187</v>
      </c>
      <c r="B194" s="21"/>
      <c r="C194" s="21" t="s">
        <v>68</v>
      </c>
      <c r="D194" s="21" t="s">
        <v>11</v>
      </c>
      <c r="E194" s="124">
        <f>8*200</f>
        <v>1600</v>
      </c>
      <c r="F194" s="23">
        <v>100</v>
      </c>
      <c r="G194" s="23">
        <v>100</v>
      </c>
      <c r="H194" s="23">
        <v>100</v>
      </c>
    </row>
    <row r="195" spans="1:8">
      <c r="A195" s="31" t="s">
        <v>188</v>
      </c>
      <c r="B195" s="21"/>
      <c r="C195" s="21" t="s">
        <v>41</v>
      </c>
      <c r="D195" s="21" t="s">
        <v>11</v>
      </c>
      <c r="E195" s="21">
        <v>400</v>
      </c>
      <c r="F195" s="23">
        <v>50</v>
      </c>
      <c r="G195" s="23">
        <v>50</v>
      </c>
      <c r="H195" s="23">
        <v>50</v>
      </c>
    </row>
    <row r="196" spans="1:8">
      <c r="A196" s="31" t="s">
        <v>189</v>
      </c>
      <c r="B196" s="21"/>
      <c r="C196" s="21" t="s">
        <v>41</v>
      </c>
      <c r="D196" s="21" t="s">
        <v>11</v>
      </c>
      <c r="E196" s="21">
        <v>400</v>
      </c>
      <c r="F196" s="23">
        <v>100</v>
      </c>
      <c r="G196" s="23">
        <v>100</v>
      </c>
      <c r="H196" s="23">
        <v>100</v>
      </c>
    </row>
    <row r="197" spans="1:8">
      <c r="A197" s="31" t="s">
        <v>190</v>
      </c>
      <c r="B197" s="21"/>
      <c r="C197" s="21" t="s">
        <v>41</v>
      </c>
      <c r="D197" s="21" t="s">
        <v>11</v>
      </c>
      <c r="E197" s="21">
        <v>2400</v>
      </c>
      <c r="F197" s="23">
        <v>200</v>
      </c>
      <c r="G197" s="23">
        <v>200</v>
      </c>
      <c r="H197" s="23">
        <v>200</v>
      </c>
    </row>
    <row r="198" spans="1:8">
      <c r="A198" s="31" t="s">
        <v>191</v>
      </c>
      <c r="B198" s="21"/>
      <c r="C198" s="21" t="s">
        <v>41</v>
      </c>
      <c r="D198" s="21" t="s">
        <v>11</v>
      </c>
      <c r="E198" s="21">
        <v>1400</v>
      </c>
      <c r="F198" s="23">
        <v>100</v>
      </c>
      <c r="G198" s="23">
        <v>100</v>
      </c>
      <c r="H198" s="23">
        <v>100</v>
      </c>
    </row>
    <row r="199" spans="1:8">
      <c r="A199" s="20" t="s">
        <v>192</v>
      </c>
      <c r="B199" s="21"/>
      <c r="C199" s="21" t="s">
        <v>140</v>
      </c>
      <c r="D199" s="21" t="s">
        <v>11</v>
      </c>
      <c r="E199" s="21">
        <v>3598</v>
      </c>
      <c r="F199" s="26">
        <v>100</v>
      </c>
      <c r="G199" s="26">
        <v>100</v>
      </c>
      <c r="H199" s="26">
        <v>100</v>
      </c>
    </row>
    <row r="200" spans="1:8">
      <c r="A200" s="126" t="s">
        <v>193</v>
      </c>
      <c r="B200" s="127" t="s">
        <v>171</v>
      </c>
      <c r="C200" s="127" t="s">
        <v>140</v>
      </c>
      <c r="D200" s="127" t="s">
        <v>11</v>
      </c>
      <c r="E200" s="74">
        <v>480</v>
      </c>
      <c r="F200" s="115"/>
      <c r="G200" s="115"/>
      <c r="H200" s="115"/>
    </row>
    <row r="201" spans="1:8">
      <c r="A201" s="20" t="s">
        <v>194</v>
      </c>
      <c r="B201" s="21"/>
      <c r="C201" s="21" t="s">
        <v>26</v>
      </c>
      <c r="D201" s="21" t="s">
        <v>17</v>
      </c>
      <c r="E201" s="21">
        <v>1280</v>
      </c>
      <c r="F201" s="23">
        <v>117</v>
      </c>
      <c r="G201" s="23">
        <v>117</v>
      </c>
      <c r="H201" s="23">
        <v>117</v>
      </c>
    </row>
    <row r="202" spans="1:8">
      <c r="A202" s="20" t="s">
        <v>194</v>
      </c>
      <c r="B202" s="21"/>
      <c r="C202" s="21" t="s">
        <v>26</v>
      </c>
      <c r="D202" s="21" t="s">
        <v>11</v>
      </c>
      <c r="E202" s="21">
        <v>27</v>
      </c>
      <c r="F202" s="23">
        <v>27</v>
      </c>
      <c r="G202" s="23">
        <v>27</v>
      </c>
      <c r="H202" s="23">
        <v>0</v>
      </c>
    </row>
    <row r="203" spans="1:8">
      <c r="A203" s="28" t="s">
        <v>195</v>
      </c>
      <c r="B203" s="128"/>
      <c r="C203" s="128" t="s">
        <v>24</v>
      </c>
      <c r="D203" s="128" t="s">
        <v>17</v>
      </c>
      <c r="E203" s="29">
        <v>1777</v>
      </c>
      <c r="F203" s="38">
        <v>170</v>
      </c>
      <c r="G203" s="38">
        <v>170</v>
      </c>
      <c r="H203" s="38">
        <v>150</v>
      </c>
    </row>
    <row r="204" spans="1:8">
      <c r="A204" s="28" t="s">
        <v>195</v>
      </c>
      <c r="B204" s="128"/>
      <c r="C204" s="128" t="s">
        <v>24</v>
      </c>
      <c r="D204" s="128" t="s">
        <v>11</v>
      </c>
      <c r="E204" s="29">
        <v>889</v>
      </c>
      <c r="F204" s="38">
        <v>50</v>
      </c>
      <c r="G204" s="38">
        <v>50</v>
      </c>
      <c r="H204" s="38">
        <v>75</v>
      </c>
    </row>
    <row r="205" spans="1:8">
      <c r="A205" s="20" t="s">
        <v>196</v>
      </c>
      <c r="B205" s="21"/>
      <c r="C205" s="21" t="s">
        <v>24</v>
      </c>
      <c r="D205" s="21" t="s">
        <v>17</v>
      </c>
      <c r="E205" s="22">
        <v>2520</v>
      </c>
      <c r="F205" s="26">
        <v>732</v>
      </c>
      <c r="G205" s="26">
        <v>732</v>
      </c>
      <c r="H205" s="26">
        <v>324</v>
      </c>
    </row>
    <row r="206" spans="1:8">
      <c r="A206" s="28" t="s">
        <v>197</v>
      </c>
      <c r="B206" s="29"/>
      <c r="C206" s="29" t="s">
        <v>24</v>
      </c>
      <c r="D206" s="29" t="s">
        <v>17</v>
      </c>
      <c r="E206" s="30">
        <f>10*177.721</f>
        <v>1777.21</v>
      </c>
      <c r="F206" s="38">
        <v>150</v>
      </c>
      <c r="G206" s="38">
        <v>150</v>
      </c>
      <c r="H206" s="38">
        <v>150</v>
      </c>
    </row>
    <row r="207" spans="1:8">
      <c r="A207" s="28" t="s">
        <v>206</v>
      </c>
      <c r="B207" s="29"/>
      <c r="C207" s="29" t="s">
        <v>24</v>
      </c>
      <c r="D207" s="29" t="s">
        <v>17</v>
      </c>
      <c r="E207" s="30">
        <f>20*177.721</f>
        <v>3554.42</v>
      </c>
      <c r="F207" s="38">
        <v>0</v>
      </c>
      <c r="G207" s="38">
        <v>0</v>
      </c>
      <c r="H207" s="38">
        <v>142</v>
      </c>
    </row>
    <row r="208" spans="1:8">
      <c r="A208" s="20" t="s">
        <v>198</v>
      </c>
      <c r="B208" s="20"/>
      <c r="C208" s="21" t="s">
        <v>24</v>
      </c>
      <c r="D208" s="21" t="s">
        <v>17</v>
      </c>
      <c r="E208" s="22">
        <f>15*177.721</f>
        <v>2665.8150000000001</v>
      </c>
      <c r="F208" s="26">
        <v>401</v>
      </c>
      <c r="G208" s="26">
        <v>401</v>
      </c>
      <c r="H208" s="26">
        <v>500</v>
      </c>
    </row>
    <row r="209" spans="1:8" ht="12" thickBot="1">
      <c r="A209" s="43" t="s">
        <v>7</v>
      </c>
      <c r="B209" s="43" t="s">
        <v>7</v>
      </c>
      <c r="C209" s="44" t="s">
        <v>7</v>
      </c>
      <c r="D209" s="44" t="s">
        <v>7</v>
      </c>
      <c r="E209" s="44" t="s">
        <v>7</v>
      </c>
      <c r="F209" s="1"/>
      <c r="G209" s="1"/>
    </row>
    <row r="210" spans="1:8" ht="12" thickBot="1">
      <c r="A210" s="14" t="s">
        <v>199</v>
      </c>
      <c r="B210" s="15"/>
      <c r="C210" s="129"/>
      <c r="D210" s="130"/>
      <c r="E210" s="131">
        <f>E186+E146+E131+E104+E93+E69+E43+E32+E8</f>
        <v>557364.21565046604</v>
      </c>
      <c r="F210" s="131">
        <f>F186+F146+F131+F104+F93+F69+F43+F32+F8</f>
        <v>33264</v>
      </c>
      <c r="G210" s="131">
        <f>G186+G146+G131+G104+G93+G69+G43+G32+G8</f>
        <v>34980</v>
      </c>
      <c r="H210" s="131">
        <f>H186+H146+H131+H104+H93+H69+H43+H32+H8</f>
        <v>25719</v>
      </c>
    </row>
    <row r="211" spans="1:8">
      <c r="A211" s="1"/>
      <c r="B211" s="1"/>
      <c r="C211" s="1"/>
      <c r="D211" s="1"/>
      <c r="E211" s="1"/>
      <c r="F211" s="1"/>
      <c r="G211" s="1"/>
    </row>
    <row r="212" spans="1:8">
      <c r="A212" s="1"/>
      <c r="B212" s="1"/>
      <c r="C212" s="1"/>
      <c r="D212" s="1"/>
      <c r="E212" s="1"/>
      <c r="F212" s="1"/>
      <c r="G212" s="1"/>
    </row>
  </sheetData>
  <autoFilter ref="A9:H210"/>
  <mergeCells count="1">
    <mergeCell ref="A2:G2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26"/>
  <sheetViews>
    <sheetView workbookViewId="0">
      <selection activeCell="A35" sqref="A35"/>
    </sheetView>
  </sheetViews>
  <sheetFormatPr baseColWidth="10" defaultRowHeight="15"/>
  <cols>
    <col min="1" max="1" width="68.28515625" bestFit="1" customWidth="1"/>
  </cols>
  <sheetData>
    <row r="1" spans="1:2" ht="18.75">
      <c r="A1" s="209" t="s">
        <v>207</v>
      </c>
      <c r="B1" s="209"/>
    </row>
    <row r="2" spans="1:2" ht="18.75">
      <c r="A2" s="209" t="s">
        <v>208</v>
      </c>
      <c r="B2" s="209"/>
    </row>
    <row r="3" spans="1:2">
      <c r="A3" s="136"/>
      <c r="B3" s="136"/>
    </row>
    <row r="4" spans="1:2" ht="18">
      <c r="A4" s="210" t="s">
        <v>219</v>
      </c>
      <c r="B4" s="210"/>
    </row>
    <row r="5" spans="1:2" ht="15.75">
      <c r="A5" s="137"/>
      <c r="B5" s="136"/>
    </row>
    <row r="6" spans="1:2" ht="15.75">
      <c r="A6" s="138"/>
      <c r="B6" s="136"/>
    </row>
    <row r="7" spans="1:2" ht="15.75">
      <c r="A7" s="211" t="s">
        <v>220</v>
      </c>
      <c r="B7" s="211"/>
    </row>
    <row r="8" spans="1:2">
      <c r="A8" s="136"/>
      <c r="B8" s="136"/>
    </row>
    <row r="9" spans="1:2" ht="15.75" thickBot="1">
      <c r="A9" s="136"/>
      <c r="B9" s="136"/>
    </row>
    <row r="10" spans="1:2" ht="15.75" thickBot="1">
      <c r="A10" s="139" t="s">
        <v>209</v>
      </c>
      <c r="B10" s="140" t="s">
        <v>210</v>
      </c>
    </row>
    <row r="11" spans="1:2">
      <c r="A11" s="141"/>
      <c r="B11" s="136"/>
    </row>
    <row r="12" spans="1:2" ht="15.75">
      <c r="A12" s="142" t="s">
        <v>211</v>
      </c>
      <c r="B12" s="143">
        <v>0</v>
      </c>
    </row>
    <row r="13" spans="1:2" ht="15.75">
      <c r="A13" s="144" t="s">
        <v>212</v>
      </c>
      <c r="B13" s="145">
        <v>0</v>
      </c>
    </row>
    <row r="14" spans="1:2" ht="15.75">
      <c r="A14" s="146" t="s">
        <v>213</v>
      </c>
      <c r="B14" s="147">
        <v>6725</v>
      </c>
    </row>
    <row r="15" spans="1:2" ht="15.75">
      <c r="A15" s="148"/>
      <c r="B15" s="149"/>
    </row>
    <row r="16" spans="1:2" ht="15.75">
      <c r="A16" s="150" t="s">
        <v>214</v>
      </c>
      <c r="B16" s="149"/>
    </row>
    <row r="17" spans="1:2">
      <c r="A17" s="151"/>
      <c r="B17" s="149"/>
    </row>
    <row r="18" spans="1:2" ht="15.75">
      <c r="A18" s="142" t="s">
        <v>215</v>
      </c>
      <c r="B18" s="143">
        <v>0</v>
      </c>
    </row>
    <row r="19" spans="1:2" ht="15.75">
      <c r="A19" s="144" t="s">
        <v>216</v>
      </c>
      <c r="B19" s="145">
        <v>6725</v>
      </c>
    </row>
    <row r="20" spans="1:2" ht="15.75">
      <c r="A20" s="152" t="s">
        <v>217</v>
      </c>
      <c r="B20" s="147">
        <v>10276</v>
      </c>
    </row>
    <row r="21" spans="1:2" ht="15.75">
      <c r="A21" s="153"/>
      <c r="B21" s="154"/>
    </row>
    <row r="22" spans="1:2" ht="15.75">
      <c r="A22" s="153"/>
      <c r="B22" s="154"/>
    </row>
    <row r="23" spans="1:2" ht="15.75">
      <c r="A23" s="155" t="s">
        <v>218</v>
      </c>
      <c r="B23" s="156">
        <v>8718</v>
      </c>
    </row>
    <row r="24" spans="1:2">
      <c r="A24" s="136"/>
      <c r="B24" s="149"/>
    </row>
    <row r="25" spans="1:2">
      <c r="A25" s="136"/>
      <c r="B25" s="136"/>
    </row>
    <row r="26" spans="1:2" ht="15.75">
      <c r="A26" s="157" t="s">
        <v>221</v>
      </c>
      <c r="B26" s="158">
        <f>B23+B20+B19</f>
        <v>25719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D23" sqref="D23"/>
    </sheetView>
  </sheetViews>
  <sheetFormatPr baseColWidth="10" defaultRowHeight="15"/>
  <cols>
    <col min="1" max="1" width="68.28515625" bestFit="1" customWidth="1"/>
  </cols>
  <sheetData>
    <row r="1" spans="1:2" ht="18.75">
      <c r="A1" s="209" t="s">
        <v>207</v>
      </c>
      <c r="B1" s="209"/>
    </row>
    <row r="2" spans="1:2" ht="18.75">
      <c r="A2" s="209" t="s">
        <v>208</v>
      </c>
      <c r="B2" s="209"/>
    </row>
    <row r="3" spans="1:2">
      <c r="A3" s="136"/>
      <c r="B3" s="136"/>
    </row>
    <row r="4" spans="1:2" ht="18">
      <c r="A4" s="210" t="s">
        <v>219</v>
      </c>
      <c r="B4" s="210"/>
    </row>
    <row r="5" spans="1:2" ht="15.75">
      <c r="A5" s="137"/>
      <c r="B5" s="136"/>
    </row>
    <row r="6" spans="1:2" ht="15.75">
      <c r="A6" s="138"/>
      <c r="B6" s="136"/>
    </row>
    <row r="7" spans="1:2" ht="15.75">
      <c r="A7" s="211" t="s">
        <v>224</v>
      </c>
      <c r="B7" s="211"/>
    </row>
    <row r="8" spans="1:2">
      <c r="A8" s="136"/>
      <c r="B8" s="136"/>
    </row>
    <row r="9" spans="1:2" ht="15.75" thickBot="1">
      <c r="A9" s="136"/>
      <c r="B9" s="136"/>
    </row>
    <row r="10" spans="1:2" ht="15.75" thickBot="1">
      <c r="A10" s="139" t="s">
        <v>209</v>
      </c>
      <c r="B10" s="140" t="s">
        <v>210</v>
      </c>
    </row>
    <row r="11" spans="1:2">
      <c r="A11" s="141"/>
      <c r="B11" s="136"/>
    </row>
    <row r="12" spans="1:2" ht="15.75">
      <c r="A12" s="142" t="s">
        <v>211</v>
      </c>
      <c r="B12" s="143">
        <v>0</v>
      </c>
    </row>
    <row r="13" spans="1:2" ht="15.75">
      <c r="A13" s="144" t="s">
        <v>212</v>
      </c>
      <c r="B13" s="145">
        <v>0</v>
      </c>
    </row>
    <row r="14" spans="1:2" ht="15.75">
      <c r="A14" s="146" t="s">
        <v>213</v>
      </c>
      <c r="B14" s="147">
        <v>260</v>
      </c>
    </row>
    <row r="15" spans="1:2" ht="15.75">
      <c r="A15" s="148"/>
      <c r="B15" s="149"/>
    </row>
    <row r="16" spans="1:2" ht="15.75">
      <c r="A16" s="150" t="s">
        <v>214</v>
      </c>
      <c r="B16" s="149"/>
    </row>
    <row r="17" spans="1:5">
      <c r="A17" s="151"/>
      <c r="B17" s="149"/>
    </row>
    <row r="18" spans="1:5" ht="15.75">
      <c r="A18" s="142" t="s">
        <v>215</v>
      </c>
      <c r="B18" s="143">
        <v>0</v>
      </c>
    </row>
    <row r="19" spans="1:5" ht="15.75">
      <c r="A19" s="144" t="s">
        <v>216</v>
      </c>
      <c r="B19" s="145">
        <v>260</v>
      </c>
    </row>
    <row r="20" spans="1:5" ht="15.75">
      <c r="A20" s="152" t="s">
        <v>217</v>
      </c>
      <c r="B20" s="147">
        <v>716</v>
      </c>
    </row>
    <row r="21" spans="1:5" ht="15.75">
      <c r="A21" s="153"/>
      <c r="B21" s="154"/>
    </row>
    <row r="22" spans="1:5" ht="15.75">
      <c r="A22" s="153"/>
      <c r="B22" s="154"/>
    </row>
    <row r="23" spans="1:5" ht="15.75">
      <c r="A23" s="155" t="s">
        <v>218</v>
      </c>
      <c r="B23" s="156">
        <v>1011</v>
      </c>
      <c r="D23" s="168"/>
    </row>
    <row r="24" spans="1:5">
      <c r="A24" s="136"/>
      <c r="B24" s="149"/>
    </row>
    <row r="25" spans="1:5">
      <c r="A25" s="136"/>
      <c r="B25" s="136"/>
    </row>
    <row r="26" spans="1:5" ht="15.75">
      <c r="A26" s="157" t="s">
        <v>221</v>
      </c>
      <c r="B26" s="158">
        <f>B23+B20+B19</f>
        <v>1987</v>
      </c>
    </row>
    <row r="32" spans="1:5">
      <c r="E32" s="168"/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G29" sqref="G29"/>
    </sheetView>
  </sheetViews>
  <sheetFormatPr baseColWidth="10" defaultRowHeight="15"/>
  <cols>
    <col min="1" max="1" width="68.28515625" bestFit="1" customWidth="1"/>
  </cols>
  <sheetData>
    <row r="1" spans="1:2" ht="18.75">
      <c r="A1" s="209" t="s">
        <v>207</v>
      </c>
      <c r="B1" s="209"/>
    </row>
    <row r="2" spans="1:2" ht="18.75">
      <c r="A2" s="209" t="s">
        <v>208</v>
      </c>
      <c r="B2" s="209"/>
    </row>
    <row r="3" spans="1:2">
      <c r="A3" s="136"/>
      <c r="B3" s="136"/>
    </row>
    <row r="4" spans="1:2" ht="18">
      <c r="A4" s="210" t="s">
        <v>219</v>
      </c>
      <c r="B4" s="210"/>
    </row>
    <row r="5" spans="1:2" ht="15.75">
      <c r="A5" s="137"/>
      <c r="B5" s="136"/>
    </row>
    <row r="6" spans="1:2" ht="15.75">
      <c r="A6" s="138"/>
      <c r="B6" s="136"/>
    </row>
    <row r="7" spans="1:2" ht="15.75">
      <c r="A7" s="211" t="s">
        <v>226</v>
      </c>
      <c r="B7" s="211"/>
    </row>
    <row r="8" spans="1:2">
      <c r="A8" s="136"/>
      <c r="B8" s="136"/>
    </row>
    <row r="9" spans="1:2" ht="15.75" thickBot="1">
      <c r="A9" s="136"/>
      <c r="B9" s="136"/>
    </row>
    <row r="10" spans="1:2" ht="15.75" thickBot="1">
      <c r="A10" s="139" t="s">
        <v>209</v>
      </c>
      <c r="B10" s="140" t="s">
        <v>210</v>
      </c>
    </row>
    <row r="11" spans="1:2">
      <c r="A11" s="141"/>
      <c r="B11" s="136"/>
    </row>
    <row r="12" spans="1:2" ht="15.75">
      <c r="A12" s="142" t="s">
        <v>211</v>
      </c>
      <c r="B12" s="143">
        <v>0</v>
      </c>
    </row>
    <row r="13" spans="1:2" ht="15.75">
      <c r="A13" s="144" t="s">
        <v>212</v>
      </c>
      <c r="B13" s="145">
        <v>0</v>
      </c>
    </row>
    <row r="14" spans="1:2" ht="15.75">
      <c r="A14" s="146" t="s">
        <v>213</v>
      </c>
      <c r="B14" s="147">
        <f>260+182+47</f>
        <v>489</v>
      </c>
    </row>
    <row r="15" spans="1:2" ht="15.75">
      <c r="A15" s="148"/>
      <c r="B15" s="149"/>
    </row>
    <row r="16" spans="1:2" ht="15.75">
      <c r="A16" s="150" t="s">
        <v>214</v>
      </c>
      <c r="B16" s="149"/>
    </row>
    <row r="17" spans="1:7">
      <c r="A17" s="151"/>
      <c r="B17" s="149"/>
    </row>
    <row r="18" spans="1:7" ht="15.75">
      <c r="A18" s="142" t="s">
        <v>215</v>
      </c>
      <c r="B18" s="143">
        <v>0</v>
      </c>
    </row>
    <row r="19" spans="1:7" ht="15.75">
      <c r="A19" s="144" t="s">
        <v>216</v>
      </c>
      <c r="B19" s="145">
        <f>260+182+47</f>
        <v>489</v>
      </c>
    </row>
    <row r="20" spans="1:7" ht="15.75">
      <c r="A20" s="152" t="s">
        <v>217</v>
      </c>
      <c r="B20" s="147">
        <f>716+308</f>
        <v>1024</v>
      </c>
    </row>
    <row r="21" spans="1:7" ht="15.75">
      <c r="A21" s="153"/>
      <c r="B21" s="154"/>
    </row>
    <row r="22" spans="1:7" ht="15.75">
      <c r="A22" s="153"/>
      <c r="B22" s="154"/>
    </row>
    <row r="23" spans="1:7" ht="15.75">
      <c r="A23" s="155" t="s">
        <v>218</v>
      </c>
      <c r="B23" s="156">
        <f>1011+213</f>
        <v>1224</v>
      </c>
    </row>
    <row r="24" spans="1:7">
      <c r="A24" s="136"/>
      <c r="B24" s="149"/>
      <c r="F24" s="168"/>
    </row>
    <row r="25" spans="1:7">
      <c r="A25" s="136"/>
      <c r="B25" s="136"/>
    </row>
    <row r="26" spans="1:7" ht="15.75">
      <c r="A26" s="157" t="s">
        <v>221</v>
      </c>
      <c r="B26" s="158">
        <f>B23+B20+B19</f>
        <v>2737</v>
      </c>
      <c r="F26" s="168"/>
    </row>
    <row r="28" spans="1:7">
      <c r="G28" s="168"/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B23" sqref="B23"/>
    </sheetView>
  </sheetViews>
  <sheetFormatPr baseColWidth="10" defaultRowHeight="15"/>
  <cols>
    <col min="1" max="1" width="68.28515625" bestFit="1" customWidth="1"/>
  </cols>
  <sheetData>
    <row r="1" spans="1:2" ht="18.75">
      <c r="A1" s="209" t="s">
        <v>207</v>
      </c>
      <c r="B1" s="209"/>
    </row>
    <row r="2" spans="1:2" ht="18.75">
      <c r="A2" s="209" t="s">
        <v>208</v>
      </c>
      <c r="B2" s="209"/>
    </row>
    <row r="3" spans="1:2">
      <c r="A3" s="136"/>
      <c r="B3" s="136"/>
    </row>
    <row r="4" spans="1:2" ht="18">
      <c r="A4" s="210" t="s">
        <v>219</v>
      </c>
      <c r="B4" s="210"/>
    </row>
    <row r="5" spans="1:2" ht="15.75">
      <c r="A5" s="137"/>
      <c r="B5" s="136"/>
    </row>
    <row r="6" spans="1:2" ht="15.75">
      <c r="A6" s="138"/>
      <c r="B6" s="136"/>
    </row>
    <row r="7" spans="1:2" ht="15.75">
      <c r="A7" s="211" t="s">
        <v>227</v>
      </c>
      <c r="B7" s="211"/>
    </row>
    <row r="8" spans="1:2">
      <c r="A8" s="136"/>
      <c r="B8" s="136"/>
    </row>
    <row r="9" spans="1:2" ht="15.75" thickBot="1">
      <c r="A9" s="136"/>
      <c r="B9" s="136"/>
    </row>
    <row r="10" spans="1:2" ht="15.75" thickBot="1">
      <c r="A10" s="139" t="s">
        <v>209</v>
      </c>
      <c r="B10" s="140" t="s">
        <v>210</v>
      </c>
    </row>
    <row r="11" spans="1:2">
      <c r="A11" s="141"/>
      <c r="B11" s="136"/>
    </row>
    <row r="12" spans="1:2" ht="15.75">
      <c r="A12" s="142" t="s">
        <v>211</v>
      </c>
      <c r="B12" s="143">
        <v>0</v>
      </c>
    </row>
    <row r="13" spans="1:2" ht="15.75">
      <c r="A13" s="144" t="s">
        <v>212</v>
      </c>
      <c r="B13" s="145">
        <v>0</v>
      </c>
    </row>
    <row r="14" spans="1:2" ht="15.75">
      <c r="A14" s="146" t="s">
        <v>213</v>
      </c>
      <c r="B14" s="147">
        <f>260+182+47+271</f>
        <v>760</v>
      </c>
    </row>
    <row r="15" spans="1:2" ht="15.75">
      <c r="A15" s="148"/>
      <c r="B15" s="149"/>
    </row>
    <row r="16" spans="1:2" ht="15.75">
      <c r="A16" s="150" t="s">
        <v>214</v>
      </c>
      <c r="B16" s="149"/>
    </row>
    <row r="17" spans="1:6">
      <c r="A17" s="151"/>
      <c r="B17" s="149"/>
    </row>
    <row r="18" spans="1:6" ht="15.75">
      <c r="A18" s="142" t="s">
        <v>215</v>
      </c>
      <c r="B18" s="143">
        <v>0</v>
      </c>
    </row>
    <row r="19" spans="1:6" ht="15.75">
      <c r="A19" s="144" t="s">
        <v>216</v>
      </c>
      <c r="B19" s="145">
        <f>260+182+47+271</f>
        <v>760</v>
      </c>
    </row>
    <row r="20" spans="1:6" ht="15.75">
      <c r="A20" s="152" t="s">
        <v>217</v>
      </c>
      <c r="B20" s="147">
        <f>716+308+423</f>
        <v>1447</v>
      </c>
    </row>
    <row r="21" spans="1:6" ht="15.75">
      <c r="A21" s="153"/>
      <c r="B21" s="154"/>
    </row>
    <row r="22" spans="1:6" ht="15.75">
      <c r="A22" s="153"/>
      <c r="B22" s="154"/>
    </row>
    <row r="23" spans="1:6" ht="15.75">
      <c r="A23" s="155" t="s">
        <v>218</v>
      </c>
      <c r="B23" s="156">
        <f>1011+213</f>
        <v>1224</v>
      </c>
    </row>
    <row r="24" spans="1:6">
      <c r="A24" s="136"/>
      <c r="B24" s="149"/>
    </row>
    <row r="25" spans="1:6">
      <c r="A25" s="136"/>
      <c r="B25" s="136"/>
    </row>
    <row r="26" spans="1:6" ht="15.75">
      <c r="A26" s="157" t="s">
        <v>221</v>
      </c>
      <c r="B26" s="158">
        <f>B23+B20+B19</f>
        <v>3431</v>
      </c>
    </row>
    <row r="29" spans="1:6">
      <c r="F29" s="168"/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26"/>
  <sheetViews>
    <sheetView workbookViewId="0">
      <selection activeCell="B23" sqref="B23"/>
    </sheetView>
  </sheetViews>
  <sheetFormatPr baseColWidth="10" defaultRowHeight="15"/>
  <cols>
    <col min="1" max="1" width="68.28515625" bestFit="1" customWidth="1"/>
  </cols>
  <sheetData>
    <row r="1" spans="1:2" ht="18.75">
      <c r="A1" s="209" t="s">
        <v>207</v>
      </c>
      <c r="B1" s="209"/>
    </row>
    <row r="2" spans="1:2" ht="18.75">
      <c r="A2" s="209" t="s">
        <v>208</v>
      </c>
      <c r="B2" s="209"/>
    </row>
    <row r="3" spans="1:2">
      <c r="A3" s="136"/>
      <c r="B3" s="136"/>
    </row>
    <row r="4" spans="1:2" ht="18">
      <c r="A4" s="210" t="s">
        <v>219</v>
      </c>
      <c r="B4" s="210"/>
    </row>
    <row r="5" spans="1:2" ht="15.75">
      <c r="A5" s="137"/>
      <c r="B5" s="136"/>
    </row>
    <row r="6" spans="1:2" ht="15.75">
      <c r="A6" s="138"/>
      <c r="B6" s="136"/>
    </row>
    <row r="7" spans="1:2" ht="15.75">
      <c r="A7" s="211" t="s">
        <v>230</v>
      </c>
      <c r="B7" s="211"/>
    </row>
    <row r="8" spans="1:2">
      <c r="A8" s="136"/>
      <c r="B8" s="136"/>
    </row>
    <row r="9" spans="1:2" ht="15.75" thickBot="1">
      <c r="A9" s="136"/>
      <c r="B9" s="136"/>
    </row>
    <row r="10" spans="1:2" ht="15.75" thickBot="1">
      <c r="A10" s="139" t="s">
        <v>209</v>
      </c>
      <c r="B10" s="140" t="s">
        <v>210</v>
      </c>
    </row>
    <row r="11" spans="1:2">
      <c r="A11" s="141"/>
      <c r="B11" s="136"/>
    </row>
    <row r="12" spans="1:2" ht="15.75">
      <c r="A12" s="142" t="s">
        <v>211</v>
      </c>
      <c r="B12" s="143">
        <v>0</v>
      </c>
    </row>
    <row r="13" spans="1:2" ht="15.75">
      <c r="A13" s="144" t="s">
        <v>212</v>
      </c>
      <c r="B13" s="145">
        <v>0</v>
      </c>
    </row>
    <row r="14" spans="1:2" ht="15.75">
      <c r="A14" s="146" t="s">
        <v>213</v>
      </c>
      <c r="B14" s="147">
        <f>260+182+47+271+51</f>
        <v>811</v>
      </c>
    </row>
    <row r="15" spans="1:2" ht="15.75">
      <c r="A15" s="148"/>
      <c r="B15" s="149"/>
    </row>
    <row r="16" spans="1:2" ht="15.75">
      <c r="A16" s="150" t="s">
        <v>214</v>
      </c>
      <c r="B16" s="149"/>
    </row>
    <row r="17" spans="1:2">
      <c r="A17" s="151"/>
      <c r="B17" s="149"/>
    </row>
    <row r="18" spans="1:2" ht="15.75">
      <c r="A18" s="142" t="s">
        <v>215</v>
      </c>
      <c r="B18" s="143">
        <v>0</v>
      </c>
    </row>
    <row r="19" spans="1:2" ht="15.75">
      <c r="A19" s="144" t="s">
        <v>216</v>
      </c>
      <c r="B19" s="145">
        <f>260+182+47+271+51</f>
        <v>811</v>
      </c>
    </row>
    <row r="20" spans="1:2" ht="15.75">
      <c r="A20" s="152" t="s">
        <v>217</v>
      </c>
      <c r="B20" s="147">
        <f>716+308+423+412</f>
        <v>1859</v>
      </c>
    </row>
    <row r="21" spans="1:2" ht="15.75">
      <c r="A21" s="153"/>
      <c r="B21" s="154"/>
    </row>
    <row r="22" spans="1:2" ht="15.75">
      <c r="A22" s="153"/>
      <c r="B22" s="154"/>
    </row>
    <row r="23" spans="1:2" ht="15.75">
      <c r="A23" s="155" t="s">
        <v>218</v>
      </c>
      <c r="B23" s="156">
        <f>1011+213+176</f>
        <v>1400</v>
      </c>
    </row>
    <row r="24" spans="1:2">
      <c r="A24" s="136"/>
      <c r="B24" s="149"/>
    </row>
    <row r="25" spans="1:2">
      <c r="A25" s="136"/>
      <c r="B25" s="136"/>
    </row>
    <row r="26" spans="1:2" ht="15.75">
      <c r="A26" s="157" t="s">
        <v>221</v>
      </c>
      <c r="B26" s="158">
        <f>B23+B20+B19</f>
        <v>4070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26"/>
  <sheetViews>
    <sheetView workbookViewId="0">
      <selection activeCell="B19" sqref="B19"/>
    </sheetView>
  </sheetViews>
  <sheetFormatPr baseColWidth="10" defaultRowHeight="15"/>
  <cols>
    <col min="1" max="1" width="68.28515625" bestFit="1" customWidth="1"/>
  </cols>
  <sheetData>
    <row r="1" spans="1:2" ht="18.75">
      <c r="A1" s="209" t="s">
        <v>207</v>
      </c>
      <c r="B1" s="209"/>
    </row>
    <row r="2" spans="1:2" ht="18.75">
      <c r="A2" s="209" t="s">
        <v>208</v>
      </c>
      <c r="B2" s="209"/>
    </row>
    <row r="3" spans="1:2">
      <c r="A3" s="136"/>
      <c r="B3" s="136"/>
    </row>
    <row r="4" spans="1:2" ht="18">
      <c r="A4" s="210" t="s">
        <v>219</v>
      </c>
      <c r="B4" s="210"/>
    </row>
    <row r="5" spans="1:2" ht="15.75">
      <c r="A5" s="137"/>
      <c r="B5" s="136"/>
    </row>
    <row r="6" spans="1:2" ht="15.75">
      <c r="A6" s="138"/>
      <c r="B6" s="136"/>
    </row>
    <row r="7" spans="1:2" ht="15.75">
      <c r="A7" s="211" t="s">
        <v>231</v>
      </c>
      <c r="B7" s="211"/>
    </row>
    <row r="8" spans="1:2">
      <c r="A8" s="136"/>
      <c r="B8" s="136"/>
    </row>
    <row r="9" spans="1:2" ht="15.75" thickBot="1">
      <c r="A9" s="136"/>
      <c r="B9" s="136"/>
    </row>
    <row r="10" spans="1:2" ht="15.75" thickBot="1">
      <c r="A10" s="139" t="s">
        <v>209</v>
      </c>
      <c r="B10" s="140" t="s">
        <v>210</v>
      </c>
    </row>
    <row r="11" spans="1:2">
      <c r="A11" s="141"/>
      <c r="B11" s="136"/>
    </row>
    <row r="12" spans="1:2" ht="15.75">
      <c r="A12" s="142" t="s">
        <v>211</v>
      </c>
      <c r="B12" s="143">
        <v>0</v>
      </c>
    </row>
    <row r="13" spans="1:2" ht="15.75">
      <c r="A13" s="144" t="s">
        <v>212</v>
      </c>
      <c r="B13" s="145">
        <v>0</v>
      </c>
    </row>
    <row r="14" spans="1:2" ht="15.75">
      <c r="A14" s="146" t="s">
        <v>213</v>
      </c>
      <c r="B14" s="147">
        <f>260+182+47+271+51+154</f>
        <v>965</v>
      </c>
    </row>
    <row r="15" spans="1:2" ht="15.75">
      <c r="A15" s="148"/>
      <c r="B15" s="149"/>
    </row>
    <row r="16" spans="1:2" ht="15.75">
      <c r="A16" s="150" t="s">
        <v>214</v>
      </c>
      <c r="B16" s="149"/>
    </row>
    <row r="17" spans="1:2">
      <c r="A17" s="151"/>
      <c r="B17" s="149"/>
    </row>
    <row r="18" spans="1:2" ht="15.75">
      <c r="A18" s="142" t="s">
        <v>215</v>
      </c>
      <c r="B18" s="143">
        <v>0</v>
      </c>
    </row>
    <row r="19" spans="1:2" ht="15.75">
      <c r="A19" s="144" t="s">
        <v>216</v>
      </c>
      <c r="B19" s="145">
        <f>260+182+47+271+51+154</f>
        <v>965</v>
      </c>
    </row>
    <row r="20" spans="1:2" ht="15.75">
      <c r="A20" s="152" t="s">
        <v>217</v>
      </c>
      <c r="B20" s="147">
        <f>716+308+423+412+567</f>
        <v>2426</v>
      </c>
    </row>
    <row r="21" spans="1:2" ht="15.75">
      <c r="A21" s="153"/>
      <c r="B21" s="154"/>
    </row>
    <row r="22" spans="1:2" ht="15.75">
      <c r="A22" s="153"/>
      <c r="B22" s="154"/>
    </row>
    <row r="23" spans="1:2" ht="15.75">
      <c r="A23" s="155" t="s">
        <v>218</v>
      </c>
      <c r="B23" s="156">
        <f>1011+213+176+415</f>
        <v>1815</v>
      </c>
    </row>
    <row r="24" spans="1:2">
      <c r="A24" s="136"/>
      <c r="B24" s="149"/>
    </row>
    <row r="25" spans="1:2">
      <c r="A25" s="136"/>
      <c r="B25" s="136"/>
    </row>
    <row r="26" spans="1:2" ht="15.75">
      <c r="A26" s="157" t="s">
        <v>221</v>
      </c>
      <c r="B26" s="158">
        <f>B23+B20+B19</f>
        <v>5206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26"/>
  <sheetViews>
    <sheetView workbookViewId="0">
      <selection activeCell="B23" sqref="B23"/>
    </sheetView>
  </sheetViews>
  <sheetFormatPr baseColWidth="10" defaultRowHeight="15"/>
  <cols>
    <col min="1" max="1" width="68.28515625" bestFit="1" customWidth="1"/>
  </cols>
  <sheetData>
    <row r="1" spans="1:2" ht="18.75">
      <c r="A1" s="209" t="s">
        <v>207</v>
      </c>
      <c r="B1" s="209"/>
    </row>
    <row r="2" spans="1:2" ht="18.75">
      <c r="A2" s="209" t="s">
        <v>208</v>
      </c>
      <c r="B2" s="209"/>
    </row>
    <row r="3" spans="1:2">
      <c r="A3" s="136"/>
      <c r="B3" s="136"/>
    </row>
    <row r="4" spans="1:2" ht="18">
      <c r="A4" s="210" t="s">
        <v>219</v>
      </c>
      <c r="B4" s="210"/>
    </row>
    <row r="5" spans="1:2" ht="15.75">
      <c r="A5" s="137"/>
      <c r="B5" s="136"/>
    </row>
    <row r="6" spans="1:2" ht="15.75">
      <c r="A6" s="138"/>
      <c r="B6" s="136"/>
    </row>
    <row r="7" spans="1:2" ht="15.75">
      <c r="A7" s="211" t="s">
        <v>232</v>
      </c>
      <c r="B7" s="211"/>
    </row>
    <row r="8" spans="1:2">
      <c r="A8" s="136"/>
      <c r="B8" s="136"/>
    </row>
    <row r="9" spans="1:2" ht="15.75" thickBot="1">
      <c r="A9" s="136"/>
      <c r="B9" s="136"/>
    </row>
    <row r="10" spans="1:2" ht="15.75" thickBot="1">
      <c r="A10" s="139" t="s">
        <v>209</v>
      </c>
      <c r="B10" s="140" t="s">
        <v>210</v>
      </c>
    </row>
    <row r="11" spans="1:2">
      <c r="A11" s="141"/>
      <c r="B11" s="136"/>
    </row>
    <row r="12" spans="1:2" ht="15.75">
      <c r="A12" s="142" t="s">
        <v>211</v>
      </c>
      <c r="B12" s="143">
        <v>0</v>
      </c>
    </row>
    <row r="13" spans="1:2" ht="15.75">
      <c r="A13" s="144" t="s">
        <v>212</v>
      </c>
      <c r="B13" s="145">
        <v>0</v>
      </c>
    </row>
    <row r="14" spans="1:2" ht="15.75">
      <c r="A14" s="146" t="s">
        <v>213</v>
      </c>
      <c r="B14" s="147">
        <f>260+182+47+271+51+154+176</f>
        <v>1141</v>
      </c>
    </row>
    <row r="15" spans="1:2" ht="15.75">
      <c r="A15" s="148"/>
      <c r="B15" s="149"/>
    </row>
    <row r="16" spans="1:2" ht="15.75">
      <c r="A16" s="150" t="s">
        <v>214</v>
      </c>
      <c r="B16" s="149"/>
    </row>
    <row r="17" spans="1:2">
      <c r="A17" s="151"/>
      <c r="B17" s="149"/>
    </row>
    <row r="18" spans="1:2" ht="15.75">
      <c r="A18" s="142" t="s">
        <v>215</v>
      </c>
      <c r="B18" s="143">
        <v>0</v>
      </c>
    </row>
    <row r="19" spans="1:2" ht="15.75">
      <c r="A19" s="144" t="s">
        <v>216</v>
      </c>
      <c r="B19" s="145">
        <f>260+182+47+271+51+154+176</f>
        <v>1141</v>
      </c>
    </row>
    <row r="20" spans="1:2" ht="15.75">
      <c r="A20" s="152" t="s">
        <v>217</v>
      </c>
      <c r="B20" s="147">
        <f>716+308+423+412+567+1871</f>
        <v>4297</v>
      </c>
    </row>
    <row r="21" spans="1:2" ht="15.75">
      <c r="A21" s="153"/>
      <c r="B21" s="154"/>
    </row>
    <row r="22" spans="1:2" ht="15.75">
      <c r="A22" s="153"/>
      <c r="B22" s="154"/>
    </row>
    <row r="23" spans="1:2" ht="15.75">
      <c r="A23" s="155" t="s">
        <v>218</v>
      </c>
      <c r="B23" s="156">
        <f>1011+213+176+415+204</f>
        <v>2019</v>
      </c>
    </row>
    <row r="24" spans="1:2">
      <c r="A24" s="136"/>
      <c r="B24" s="149"/>
    </row>
    <row r="25" spans="1:2">
      <c r="A25" s="136"/>
      <c r="B25" s="136"/>
    </row>
    <row r="26" spans="1:2" ht="15.75">
      <c r="A26" s="157" t="s">
        <v>221</v>
      </c>
      <c r="B26" s="158">
        <f>B23+B20+B19</f>
        <v>7457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20"/>
  <sheetViews>
    <sheetView topLeftCell="A143" workbookViewId="0">
      <selection activeCell="M70" sqref="M70"/>
    </sheetView>
  </sheetViews>
  <sheetFormatPr baseColWidth="10" defaultColWidth="30" defaultRowHeight="11.25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1" width="12.28515625" style="3" customWidth="1"/>
    <col min="12" max="12" width="11.7109375" style="3" customWidth="1"/>
    <col min="13" max="13" width="13.140625" style="3" customWidth="1"/>
    <col min="14" max="16384" width="30" style="3"/>
  </cols>
  <sheetData>
    <row r="1" spans="1:11">
      <c r="A1" s="1"/>
      <c r="B1" s="1"/>
      <c r="C1" s="2"/>
      <c r="D1" s="2"/>
      <c r="E1" s="2"/>
      <c r="F1" s="1"/>
      <c r="G1" s="1"/>
    </row>
    <row r="2" spans="1:11">
      <c r="A2" s="208" t="s">
        <v>228</v>
      </c>
      <c r="B2" s="208"/>
      <c r="C2" s="208"/>
      <c r="D2" s="208"/>
      <c r="E2" s="208"/>
      <c r="F2" s="208"/>
      <c r="G2" s="208"/>
      <c r="H2" s="208"/>
      <c r="I2" s="208"/>
      <c r="J2" s="166"/>
      <c r="K2" s="166"/>
    </row>
    <row r="3" spans="1:11">
      <c r="A3" s="206" t="s">
        <v>229</v>
      </c>
      <c r="B3" s="206"/>
      <c r="C3" s="206"/>
      <c r="D3" s="206"/>
      <c r="E3" s="206"/>
      <c r="F3" s="206"/>
      <c r="G3" s="206"/>
      <c r="H3" s="206"/>
      <c r="I3" s="206"/>
      <c r="J3" s="166"/>
      <c r="K3" s="166"/>
    </row>
    <row r="4" spans="1:11" ht="12" thickBot="1">
      <c r="A4" s="1"/>
      <c r="B4" s="1"/>
      <c r="C4" s="2"/>
      <c r="D4" s="2"/>
      <c r="E4" s="2"/>
      <c r="F4" s="1"/>
      <c r="G4" s="1"/>
    </row>
    <row r="5" spans="1:11">
      <c r="A5" s="5"/>
      <c r="B5" s="5"/>
      <c r="C5" s="6"/>
      <c r="D5" s="7"/>
      <c r="E5" s="8"/>
      <c r="F5" s="8"/>
      <c r="G5" s="8"/>
      <c r="H5" s="8"/>
      <c r="I5" s="8"/>
      <c r="J5" s="8"/>
      <c r="K5" s="8"/>
    </row>
    <row r="6" spans="1:11" ht="12" thickBot="1">
      <c r="A6" s="9" t="s">
        <v>0</v>
      </c>
      <c r="B6" s="10" t="s">
        <v>1</v>
      </c>
      <c r="C6" s="11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201</v>
      </c>
      <c r="I6" s="160" t="s">
        <v>222</v>
      </c>
      <c r="J6" s="160" t="s">
        <v>223</v>
      </c>
      <c r="K6" s="160" t="s">
        <v>225</v>
      </c>
    </row>
    <row r="7" spans="1:11" ht="12" thickBot="1">
      <c r="A7" s="12" t="s">
        <v>7</v>
      </c>
      <c r="B7" s="12" t="s">
        <v>7</v>
      </c>
      <c r="C7" s="12" t="s">
        <v>7</v>
      </c>
      <c r="D7" s="12" t="s">
        <v>7</v>
      </c>
      <c r="E7" s="13" t="s">
        <v>7</v>
      </c>
      <c r="F7" s="1"/>
      <c r="G7" s="1"/>
    </row>
    <row r="8" spans="1:11" ht="12" thickBot="1">
      <c r="A8" s="14" t="s">
        <v>8</v>
      </c>
      <c r="B8" s="15"/>
      <c r="C8" s="16"/>
      <c r="D8" s="15"/>
      <c r="E8" s="17">
        <f t="shared" ref="E8:K8" si="0">SUM(E10:E30)</f>
        <v>25854.21803208</v>
      </c>
      <c r="F8" s="17">
        <f t="shared" si="0"/>
        <v>4010</v>
      </c>
      <c r="G8" s="17">
        <f t="shared" si="0"/>
        <v>4010</v>
      </c>
      <c r="H8" s="17">
        <f t="shared" si="0"/>
        <v>2349</v>
      </c>
      <c r="I8" s="17">
        <f t="shared" si="0"/>
        <v>56</v>
      </c>
      <c r="J8" s="17">
        <f t="shared" si="0"/>
        <v>46</v>
      </c>
      <c r="K8" s="17">
        <f t="shared" si="0"/>
        <v>102</v>
      </c>
    </row>
    <row r="9" spans="1:11">
      <c r="A9" s="18"/>
      <c r="B9" s="18"/>
      <c r="C9" s="18"/>
      <c r="D9" s="18"/>
      <c r="E9" s="18"/>
      <c r="F9" s="1"/>
      <c r="G9" s="1"/>
      <c r="J9" s="134"/>
    </row>
    <row r="10" spans="1:11">
      <c r="A10" s="19" t="s">
        <v>9</v>
      </c>
      <c r="B10" s="20"/>
      <c r="C10" s="21" t="s">
        <v>10</v>
      </c>
      <c r="D10" s="21" t="s">
        <v>203</v>
      </c>
      <c r="E10" s="22">
        <v>53</v>
      </c>
      <c r="F10" s="23">
        <v>0</v>
      </c>
      <c r="G10" s="23">
        <v>0</v>
      </c>
      <c r="H10" s="23">
        <v>51</v>
      </c>
      <c r="I10" s="159"/>
      <c r="J10" s="159"/>
      <c r="K10" s="159">
        <f>SUM(I10:J10)</f>
        <v>0</v>
      </c>
    </row>
    <row r="11" spans="1:11">
      <c r="A11" s="19" t="s">
        <v>12</v>
      </c>
      <c r="B11" s="20"/>
      <c r="C11" s="21" t="s">
        <v>10</v>
      </c>
      <c r="D11" s="21" t="s">
        <v>11</v>
      </c>
      <c r="E11" s="22">
        <v>38</v>
      </c>
      <c r="F11" s="23">
        <v>0</v>
      </c>
      <c r="G11" s="23">
        <v>0</v>
      </c>
      <c r="H11" s="23">
        <v>0</v>
      </c>
      <c r="I11" s="159"/>
      <c r="J11" s="159"/>
      <c r="K11" s="159">
        <f t="shared" ref="K11:K30" si="1">SUM(I11:J11)</f>
        <v>0</v>
      </c>
    </row>
    <row r="12" spans="1:11">
      <c r="A12" s="19" t="s">
        <v>13</v>
      </c>
      <c r="B12" s="20"/>
      <c r="C12" s="21" t="s">
        <v>14</v>
      </c>
      <c r="D12" s="21" t="s">
        <v>11</v>
      </c>
      <c r="E12" s="22">
        <v>202</v>
      </c>
      <c r="F12" s="23">
        <v>0</v>
      </c>
      <c r="G12" s="23">
        <v>0</v>
      </c>
      <c r="H12" s="23">
        <v>0</v>
      </c>
      <c r="I12" s="159"/>
      <c r="J12" s="159"/>
      <c r="K12" s="159">
        <f t="shared" si="1"/>
        <v>0</v>
      </c>
    </row>
    <row r="13" spans="1:11">
      <c r="A13" s="19" t="s">
        <v>15</v>
      </c>
      <c r="B13" s="20"/>
      <c r="C13" s="24" t="s">
        <v>14</v>
      </c>
      <c r="D13" s="24" t="s">
        <v>11</v>
      </c>
      <c r="E13" s="25">
        <v>82</v>
      </c>
      <c r="F13" s="23">
        <v>0</v>
      </c>
      <c r="G13" s="23">
        <v>0</v>
      </c>
      <c r="H13" s="23">
        <v>0</v>
      </c>
      <c r="I13" s="159"/>
      <c r="J13" s="159"/>
      <c r="K13" s="159">
        <f t="shared" si="1"/>
        <v>0</v>
      </c>
    </row>
    <row r="14" spans="1:11">
      <c r="A14" s="19" t="s">
        <v>16</v>
      </c>
      <c r="B14" s="20"/>
      <c r="C14" s="21" t="s">
        <v>10</v>
      </c>
      <c r="D14" s="21" t="s">
        <v>17</v>
      </c>
      <c r="E14" s="22">
        <v>1025</v>
      </c>
      <c r="F14" s="26">
        <v>0</v>
      </c>
      <c r="G14" s="26">
        <v>0</v>
      </c>
      <c r="H14" s="26">
        <v>0</v>
      </c>
      <c r="I14" s="159"/>
      <c r="J14" s="159"/>
      <c r="K14" s="159">
        <f t="shared" si="1"/>
        <v>0</v>
      </c>
    </row>
    <row r="15" spans="1:11">
      <c r="A15" s="19" t="s">
        <v>18</v>
      </c>
      <c r="B15" s="20"/>
      <c r="C15" s="21" t="s">
        <v>10</v>
      </c>
      <c r="D15" s="21" t="s">
        <v>17</v>
      </c>
      <c r="E15" s="22">
        <v>391</v>
      </c>
      <c r="F15" s="26">
        <v>117</v>
      </c>
      <c r="G15" s="26">
        <v>117</v>
      </c>
      <c r="H15" s="26">
        <v>98</v>
      </c>
      <c r="I15" s="159"/>
      <c r="J15" s="159"/>
      <c r="K15" s="159">
        <f t="shared" si="1"/>
        <v>0</v>
      </c>
    </row>
    <row r="16" spans="1:11">
      <c r="A16" s="27" t="s">
        <v>19</v>
      </c>
      <c r="B16" s="28"/>
      <c r="C16" s="29" t="s">
        <v>10</v>
      </c>
      <c r="D16" s="29" t="s">
        <v>17</v>
      </c>
      <c r="E16" s="30">
        <v>1066</v>
      </c>
      <c r="F16" s="26">
        <v>250</v>
      </c>
      <c r="G16" s="26">
        <v>250</v>
      </c>
      <c r="H16" s="26">
        <v>200</v>
      </c>
      <c r="I16" s="159"/>
      <c r="J16" s="159"/>
      <c r="K16" s="159">
        <f t="shared" si="1"/>
        <v>0</v>
      </c>
    </row>
    <row r="17" spans="1:11">
      <c r="A17" s="27" t="s">
        <v>20</v>
      </c>
      <c r="B17" s="28"/>
      <c r="C17" s="29" t="s">
        <v>21</v>
      </c>
      <c r="D17" s="29" t="s">
        <v>11</v>
      </c>
      <c r="E17" s="30">
        <f>2406480*177.721/1000000</f>
        <v>427.68203208</v>
      </c>
      <c r="F17" s="26">
        <v>100</v>
      </c>
      <c r="G17" s="26">
        <v>100</v>
      </c>
      <c r="H17" s="26">
        <v>100</v>
      </c>
      <c r="I17" s="159"/>
      <c r="J17" s="159"/>
      <c r="K17" s="159">
        <f t="shared" si="1"/>
        <v>0</v>
      </c>
    </row>
    <row r="18" spans="1:11">
      <c r="A18" s="19" t="s">
        <v>22</v>
      </c>
      <c r="B18" s="31"/>
      <c r="C18" s="21" t="s">
        <v>10</v>
      </c>
      <c r="D18" s="21" t="s">
        <v>11</v>
      </c>
      <c r="E18" s="22">
        <v>1066.326</v>
      </c>
      <c r="F18" s="23"/>
      <c r="G18" s="23"/>
      <c r="H18" s="23">
        <v>0</v>
      </c>
      <c r="I18" s="159"/>
      <c r="J18" s="159"/>
      <c r="K18" s="159">
        <f t="shared" si="1"/>
        <v>0</v>
      </c>
    </row>
    <row r="19" spans="1:11">
      <c r="A19" s="28" t="s">
        <v>23</v>
      </c>
      <c r="B19" s="29"/>
      <c r="C19" s="29" t="s">
        <v>24</v>
      </c>
      <c r="D19" s="29" t="s">
        <v>17</v>
      </c>
      <c r="E19" s="30">
        <f>6*177.721</f>
        <v>1066.326</v>
      </c>
      <c r="F19" s="26">
        <v>101</v>
      </c>
      <c r="G19" s="26">
        <v>101</v>
      </c>
      <c r="H19" s="26">
        <v>0</v>
      </c>
      <c r="I19" s="159"/>
      <c r="J19" s="159"/>
      <c r="K19" s="159">
        <f t="shared" si="1"/>
        <v>0</v>
      </c>
    </row>
    <row r="20" spans="1:11">
      <c r="A20" s="19" t="s">
        <v>25</v>
      </c>
      <c r="B20" s="31"/>
      <c r="C20" s="21" t="s">
        <v>26</v>
      </c>
      <c r="D20" s="21" t="s">
        <v>17</v>
      </c>
      <c r="E20" s="22">
        <v>807</v>
      </c>
      <c r="F20" s="26">
        <v>0</v>
      </c>
      <c r="G20" s="26">
        <v>0</v>
      </c>
      <c r="H20" s="26">
        <v>0</v>
      </c>
      <c r="I20" s="159"/>
      <c r="J20" s="159"/>
      <c r="K20" s="159">
        <f t="shared" si="1"/>
        <v>0</v>
      </c>
    </row>
    <row r="21" spans="1:11">
      <c r="A21" s="19" t="s">
        <v>27</v>
      </c>
      <c r="B21" s="21"/>
      <c r="C21" s="21" t="s">
        <v>26</v>
      </c>
      <c r="D21" s="21" t="s">
        <v>17</v>
      </c>
      <c r="E21" s="22">
        <v>888</v>
      </c>
      <c r="F21" s="26">
        <v>78</v>
      </c>
      <c r="G21" s="26">
        <v>0</v>
      </c>
      <c r="H21" s="26">
        <v>0</v>
      </c>
      <c r="I21" s="159"/>
      <c r="J21" s="159"/>
      <c r="K21" s="159">
        <f t="shared" si="1"/>
        <v>0</v>
      </c>
    </row>
    <row r="22" spans="1:11">
      <c r="A22" s="27" t="s">
        <v>28</v>
      </c>
      <c r="B22" s="28"/>
      <c r="C22" s="29" t="s">
        <v>29</v>
      </c>
      <c r="D22" s="29" t="s">
        <v>17</v>
      </c>
      <c r="E22" s="30">
        <v>2786</v>
      </c>
      <c r="F22" s="26">
        <v>170</v>
      </c>
      <c r="G22" s="26">
        <v>170</v>
      </c>
      <c r="H22" s="26">
        <v>30</v>
      </c>
      <c r="I22" s="159"/>
      <c r="J22" s="159"/>
      <c r="K22" s="159">
        <f t="shared" si="1"/>
        <v>0</v>
      </c>
    </row>
    <row r="23" spans="1:11">
      <c r="A23" s="32" t="s">
        <v>30</v>
      </c>
      <c r="B23" s="20" t="s">
        <v>31</v>
      </c>
      <c r="C23" s="21" t="s">
        <v>29</v>
      </c>
      <c r="D23" s="21" t="s">
        <v>11</v>
      </c>
      <c r="E23" s="22">
        <v>3380</v>
      </c>
      <c r="F23" s="26">
        <v>250</v>
      </c>
      <c r="G23" s="26">
        <v>250</v>
      </c>
      <c r="H23" s="26">
        <v>150</v>
      </c>
      <c r="I23" s="159">
        <v>56</v>
      </c>
      <c r="J23" s="159">
        <v>7</v>
      </c>
      <c r="K23" s="159">
        <f t="shared" si="1"/>
        <v>63</v>
      </c>
    </row>
    <row r="24" spans="1:11">
      <c r="A24" s="19" t="s">
        <v>32</v>
      </c>
      <c r="B24" s="20"/>
      <c r="C24" s="21" t="s">
        <v>33</v>
      </c>
      <c r="D24" s="21" t="s">
        <v>11</v>
      </c>
      <c r="E24" s="22">
        <v>710.88400000000001</v>
      </c>
      <c r="F24" s="26">
        <v>100</v>
      </c>
      <c r="G24" s="26">
        <v>100</v>
      </c>
      <c r="H24" s="26">
        <v>0</v>
      </c>
      <c r="I24" s="159"/>
      <c r="J24" s="159"/>
      <c r="K24" s="159">
        <f t="shared" si="1"/>
        <v>0</v>
      </c>
    </row>
    <row r="25" spans="1:11">
      <c r="A25" s="33" t="s">
        <v>34</v>
      </c>
      <c r="B25" s="34"/>
      <c r="C25" s="35" t="s">
        <v>24</v>
      </c>
      <c r="D25" s="35" t="s">
        <v>17</v>
      </c>
      <c r="E25" s="36">
        <v>446</v>
      </c>
      <c r="F25" s="37">
        <v>44</v>
      </c>
      <c r="G25" s="37">
        <v>44</v>
      </c>
      <c r="H25" s="37">
        <v>145</v>
      </c>
      <c r="I25" s="159"/>
      <c r="J25" s="159"/>
      <c r="K25" s="159">
        <f t="shared" si="1"/>
        <v>0</v>
      </c>
    </row>
    <row r="26" spans="1:11">
      <c r="A26" s="33" t="s">
        <v>34</v>
      </c>
      <c r="B26" s="34"/>
      <c r="C26" s="35" t="s">
        <v>24</v>
      </c>
      <c r="D26" s="35" t="s">
        <v>35</v>
      </c>
      <c r="E26" s="36">
        <v>888</v>
      </c>
      <c r="F26" s="37">
        <v>0</v>
      </c>
      <c r="G26" s="37">
        <v>78</v>
      </c>
      <c r="H26" s="37">
        <v>75</v>
      </c>
      <c r="I26" s="159"/>
      <c r="J26" s="159"/>
      <c r="K26" s="159">
        <f t="shared" si="1"/>
        <v>0</v>
      </c>
    </row>
    <row r="27" spans="1:11">
      <c r="A27" s="27" t="s">
        <v>36</v>
      </c>
      <c r="B27" s="28"/>
      <c r="C27" s="29" t="s">
        <v>24</v>
      </c>
      <c r="D27" s="29" t="s">
        <v>11</v>
      </c>
      <c r="E27" s="30">
        <v>3554</v>
      </c>
      <c r="F27" s="38">
        <v>1750</v>
      </c>
      <c r="G27" s="38">
        <v>1750</v>
      </c>
      <c r="H27" s="38">
        <v>750</v>
      </c>
      <c r="I27" s="159"/>
      <c r="J27" s="159">
        <v>39</v>
      </c>
      <c r="K27" s="159">
        <f t="shared" si="1"/>
        <v>39</v>
      </c>
    </row>
    <row r="28" spans="1:11">
      <c r="A28" s="19" t="s">
        <v>37</v>
      </c>
      <c r="B28" s="20"/>
      <c r="C28" s="21" t="s">
        <v>29</v>
      </c>
      <c r="D28" s="21" t="s">
        <v>11</v>
      </c>
      <c r="E28" s="22">
        <v>902</v>
      </c>
      <c r="F28" s="26">
        <v>100</v>
      </c>
      <c r="G28" s="26">
        <v>100</v>
      </c>
      <c r="H28" s="26">
        <v>0</v>
      </c>
      <c r="I28" s="159"/>
      <c r="J28" s="159"/>
      <c r="K28" s="159">
        <f t="shared" si="1"/>
        <v>0</v>
      </c>
    </row>
    <row r="29" spans="1:11">
      <c r="A29" s="19" t="s">
        <v>38</v>
      </c>
      <c r="B29" s="20"/>
      <c r="C29" s="21" t="s">
        <v>39</v>
      </c>
      <c r="D29" s="21" t="s">
        <v>11</v>
      </c>
      <c r="E29" s="22">
        <v>675</v>
      </c>
      <c r="F29" s="26">
        <v>650</v>
      </c>
      <c r="G29" s="26">
        <v>650</v>
      </c>
      <c r="H29" s="26">
        <v>650</v>
      </c>
      <c r="I29" s="159"/>
      <c r="J29" s="159"/>
      <c r="K29" s="159">
        <f t="shared" si="1"/>
        <v>0</v>
      </c>
    </row>
    <row r="30" spans="1:11">
      <c r="A30" s="39" t="s">
        <v>40</v>
      </c>
      <c r="B30" s="40" t="s">
        <v>7</v>
      </c>
      <c r="C30" s="41" t="s">
        <v>41</v>
      </c>
      <c r="D30" s="41" t="s">
        <v>11</v>
      </c>
      <c r="E30" s="42">
        <v>5400</v>
      </c>
      <c r="F30" s="23">
        <v>300</v>
      </c>
      <c r="G30" s="23">
        <v>300</v>
      </c>
      <c r="H30" s="23">
        <v>100</v>
      </c>
      <c r="I30" s="159"/>
      <c r="J30" s="159"/>
      <c r="K30" s="159">
        <f t="shared" si="1"/>
        <v>0</v>
      </c>
    </row>
    <row r="31" spans="1:11" ht="12" thickBot="1">
      <c r="A31" s="43" t="s">
        <v>7</v>
      </c>
      <c r="B31" s="43" t="s">
        <v>7</v>
      </c>
      <c r="C31" s="44" t="s">
        <v>7</v>
      </c>
      <c r="D31" s="44" t="s">
        <v>7</v>
      </c>
      <c r="E31" s="44" t="s">
        <v>7</v>
      </c>
      <c r="F31" s="1"/>
      <c r="G31" s="1"/>
    </row>
    <row r="32" spans="1:11" ht="12" thickBot="1">
      <c r="A32" s="45" t="s">
        <v>42</v>
      </c>
      <c r="B32" s="46"/>
      <c r="C32" s="46"/>
      <c r="D32" s="47"/>
      <c r="E32" s="17">
        <f t="shared" ref="E32:K32" si="2">SUM(E34:E41)</f>
        <v>2795.1389799999997</v>
      </c>
      <c r="F32" s="17">
        <f t="shared" si="2"/>
        <v>481</v>
      </c>
      <c r="G32" s="17">
        <f t="shared" si="2"/>
        <v>481</v>
      </c>
      <c r="H32" s="17">
        <f t="shared" si="2"/>
        <v>156</v>
      </c>
      <c r="I32" s="17">
        <f t="shared" si="2"/>
        <v>0</v>
      </c>
      <c r="J32" s="17">
        <f t="shared" si="2"/>
        <v>0</v>
      </c>
      <c r="K32" s="17">
        <f t="shared" si="2"/>
        <v>0</v>
      </c>
    </row>
    <row r="33" spans="1:11">
      <c r="A33" s="43" t="s">
        <v>7</v>
      </c>
      <c r="B33" s="43" t="s">
        <v>7</v>
      </c>
      <c r="C33" s="44" t="s">
        <v>7</v>
      </c>
      <c r="D33" s="44" t="s">
        <v>7</v>
      </c>
      <c r="E33" s="44" t="s">
        <v>7</v>
      </c>
      <c r="F33" s="1"/>
      <c r="G33" s="1"/>
    </row>
    <row r="34" spans="1:11">
      <c r="A34" s="19" t="s">
        <v>43</v>
      </c>
      <c r="B34" s="20"/>
      <c r="C34" s="21" t="s">
        <v>44</v>
      </c>
      <c r="D34" s="21" t="s">
        <v>11</v>
      </c>
      <c r="E34" s="22">
        <v>956.13897999999995</v>
      </c>
      <c r="F34" s="48">
        <v>150</v>
      </c>
      <c r="G34" s="48">
        <v>150</v>
      </c>
      <c r="H34" s="48">
        <v>0</v>
      </c>
      <c r="I34" s="159"/>
      <c r="J34" s="159"/>
      <c r="K34" s="159">
        <f>SUM(I34:J34)</f>
        <v>0</v>
      </c>
    </row>
    <row r="35" spans="1:11">
      <c r="A35" s="19" t="s">
        <v>45</v>
      </c>
      <c r="B35" s="21"/>
      <c r="C35" s="21" t="s">
        <v>44</v>
      </c>
      <c r="D35" s="21" t="s">
        <v>11</v>
      </c>
      <c r="E35" s="22">
        <v>667</v>
      </c>
      <c r="F35" s="48">
        <v>50</v>
      </c>
      <c r="G35" s="48">
        <v>50</v>
      </c>
      <c r="H35" s="48">
        <v>50</v>
      </c>
      <c r="I35" s="159"/>
      <c r="J35" s="159"/>
      <c r="K35" s="159">
        <f t="shared" ref="K35:K41" si="3">SUM(I35:J35)</f>
        <v>0</v>
      </c>
    </row>
    <row r="36" spans="1:11">
      <c r="A36" s="19" t="s">
        <v>46</v>
      </c>
      <c r="B36" s="21"/>
      <c r="C36" s="21" t="s">
        <v>47</v>
      </c>
      <c r="D36" s="21" t="s">
        <v>11</v>
      </c>
      <c r="E36" s="22">
        <v>29</v>
      </c>
      <c r="F36" s="48">
        <v>20</v>
      </c>
      <c r="G36" s="48">
        <v>20</v>
      </c>
      <c r="H36" s="48">
        <v>20</v>
      </c>
      <c r="I36" s="159"/>
      <c r="J36" s="159"/>
      <c r="K36" s="159">
        <f t="shared" si="3"/>
        <v>0</v>
      </c>
    </row>
    <row r="37" spans="1:11">
      <c r="A37" s="49" t="s">
        <v>48</v>
      </c>
      <c r="B37" s="29"/>
      <c r="C37" s="29" t="s">
        <v>49</v>
      </c>
      <c r="D37" s="29" t="s">
        <v>11</v>
      </c>
      <c r="E37" s="30">
        <v>109</v>
      </c>
      <c r="F37" s="48">
        <v>109</v>
      </c>
      <c r="G37" s="48">
        <v>109</v>
      </c>
      <c r="H37" s="48">
        <v>0</v>
      </c>
      <c r="I37" s="159"/>
      <c r="J37" s="159"/>
      <c r="K37" s="159">
        <f t="shared" si="3"/>
        <v>0</v>
      </c>
    </row>
    <row r="38" spans="1:11">
      <c r="A38" s="49" t="s">
        <v>50</v>
      </c>
      <c r="B38" s="29"/>
      <c r="C38" s="29" t="s">
        <v>49</v>
      </c>
      <c r="D38" s="29" t="s">
        <v>11</v>
      </c>
      <c r="E38" s="30">
        <v>66</v>
      </c>
      <c r="F38" s="48">
        <v>66</v>
      </c>
      <c r="G38" s="48">
        <v>66</v>
      </c>
      <c r="H38" s="48">
        <v>0</v>
      </c>
      <c r="I38" s="159"/>
      <c r="J38" s="159"/>
      <c r="K38" s="159">
        <f t="shared" si="3"/>
        <v>0</v>
      </c>
    </row>
    <row r="39" spans="1:11">
      <c r="A39" s="49" t="s">
        <v>51</v>
      </c>
      <c r="B39" s="29"/>
      <c r="C39" s="29" t="s">
        <v>49</v>
      </c>
      <c r="D39" s="29" t="s">
        <v>11</v>
      </c>
      <c r="E39" s="30">
        <v>29</v>
      </c>
      <c r="F39" s="48">
        <v>29</v>
      </c>
      <c r="G39" s="48">
        <v>29</v>
      </c>
      <c r="H39" s="48">
        <v>29</v>
      </c>
      <c r="I39" s="159"/>
      <c r="J39" s="159"/>
      <c r="K39" s="159">
        <f t="shared" si="3"/>
        <v>0</v>
      </c>
    </row>
    <row r="40" spans="1:11">
      <c r="A40" s="49" t="s">
        <v>52</v>
      </c>
      <c r="B40" s="29"/>
      <c r="C40" s="29" t="s">
        <v>49</v>
      </c>
      <c r="D40" s="29" t="s">
        <v>11</v>
      </c>
      <c r="E40" s="30">
        <v>341</v>
      </c>
      <c r="F40" s="48">
        <v>57</v>
      </c>
      <c r="G40" s="48">
        <v>57</v>
      </c>
      <c r="H40" s="48">
        <v>57</v>
      </c>
      <c r="I40" s="159"/>
      <c r="J40" s="159"/>
      <c r="K40" s="159">
        <f t="shared" si="3"/>
        <v>0</v>
      </c>
    </row>
    <row r="41" spans="1:11">
      <c r="A41" s="19" t="s">
        <v>53</v>
      </c>
      <c r="B41" s="21"/>
      <c r="C41" s="21" t="s">
        <v>54</v>
      </c>
      <c r="D41" s="21" t="s">
        <v>11</v>
      </c>
      <c r="E41" s="22">
        <v>598</v>
      </c>
      <c r="F41" s="48">
        <v>0</v>
      </c>
      <c r="G41" s="48">
        <v>0</v>
      </c>
      <c r="H41" s="48">
        <v>0</v>
      </c>
      <c r="I41" s="159"/>
      <c r="J41" s="159"/>
      <c r="K41" s="159">
        <f t="shared" si="3"/>
        <v>0</v>
      </c>
    </row>
    <row r="42" spans="1:11" ht="12" thickBot="1">
      <c r="A42" s="43" t="s">
        <v>7</v>
      </c>
      <c r="B42" s="43" t="s">
        <v>7</v>
      </c>
      <c r="C42" s="44" t="s">
        <v>7</v>
      </c>
      <c r="D42" s="44" t="s">
        <v>7</v>
      </c>
      <c r="E42" s="44" t="s">
        <v>7</v>
      </c>
      <c r="F42" s="1"/>
      <c r="G42" s="1"/>
    </row>
    <row r="43" spans="1:11" ht="12" thickBot="1">
      <c r="A43" s="14" t="s">
        <v>55</v>
      </c>
      <c r="B43" s="15"/>
      <c r="C43" s="50"/>
      <c r="D43" s="47"/>
      <c r="E43" s="17">
        <f t="shared" ref="E43:K43" si="4">SUM(E45:E67)</f>
        <v>121922.489</v>
      </c>
      <c r="F43" s="17">
        <f t="shared" si="4"/>
        <v>7611</v>
      </c>
      <c r="G43" s="17">
        <f t="shared" si="4"/>
        <v>7611</v>
      </c>
      <c r="H43" s="17">
        <f t="shared" si="4"/>
        <v>2740</v>
      </c>
      <c r="I43" s="17">
        <f t="shared" si="4"/>
        <v>233</v>
      </c>
      <c r="J43" s="17">
        <f t="shared" si="4"/>
        <v>78</v>
      </c>
      <c r="K43" s="17">
        <f t="shared" si="4"/>
        <v>311</v>
      </c>
    </row>
    <row r="44" spans="1:11">
      <c r="A44" s="43" t="s">
        <v>7</v>
      </c>
      <c r="B44" s="43" t="s">
        <v>7</v>
      </c>
      <c r="C44" s="44" t="s">
        <v>7</v>
      </c>
      <c r="D44" s="44" t="s">
        <v>7</v>
      </c>
      <c r="E44" s="44" t="s">
        <v>7</v>
      </c>
      <c r="F44" s="1"/>
      <c r="G44" s="1"/>
    </row>
    <row r="45" spans="1:11">
      <c r="A45" s="19" t="s">
        <v>56</v>
      </c>
      <c r="B45" s="51"/>
      <c r="C45" s="21" t="s">
        <v>57</v>
      </c>
      <c r="D45" s="21" t="s">
        <v>17</v>
      </c>
      <c r="E45" s="22">
        <v>5268</v>
      </c>
      <c r="F45" s="26">
        <v>600</v>
      </c>
      <c r="G45" s="26">
        <v>600</v>
      </c>
      <c r="H45" s="26">
        <v>400</v>
      </c>
      <c r="I45" s="159"/>
      <c r="J45" s="159"/>
      <c r="K45" s="159">
        <f>SUM(I45:J45)</f>
        <v>0</v>
      </c>
    </row>
    <row r="46" spans="1:11">
      <c r="A46" s="19" t="s">
        <v>58</v>
      </c>
      <c r="B46" s="31"/>
      <c r="C46" s="21" t="s">
        <v>24</v>
      </c>
      <c r="D46" s="21" t="s">
        <v>17</v>
      </c>
      <c r="E46" s="22">
        <v>4167</v>
      </c>
      <c r="F46" s="26">
        <v>643</v>
      </c>
      <c r="G46" s="26">
        <v>643</v>
      </c>
      <c r="H46" s="26">
        <v>399</v>
      </c>
      <c r="I46" s="159">
        <v>62</v>
      </c>
      <c r="J46" s="159">
        <v>78</v>
      </c>
      <c r="K46" s="159">
        <f t="shared" ref="K46:K67" si="5">SUM(I46:J46)</f>
        <v>140</v>
      </c>
    </row>
    <row r="47" spans="1:11">
      <c r="A47" s="19" t="s">
        <v>56</v>
      </c>
      <c r="B47" s="31"/>
      <c r="C47" s="21" t="s">
        <v>59</v>
      </c>
      <c r="D47" s="21" t="s">
        <v>17</v>
      </c>
      <c r="E47" s="22">
        <v>4776</v>
      </c>
      <c r="F47" s="26">
        <v>500</v>
      </c>
      <c r="G47" s="26">
        <v>500</v>
      </c>
      <c r="H47" s="26">
        <v>300</v>
      </c>
      <c r="I47" s="159"/>
      <c r="J47" s="159"/>
      <c r="K47" s="159">
        <f t="shared" si="5"/>
        <v>0</v>
      </c>
    </row>
    <row r="48" spans="1:11">
      <c r="A48" s="52" t="s">
        <v>204</v>
      </c>
      <c r="B48" s="53"/>
      <c r="C48" s="54" t="s">
        <v>29</v>
      </c>
      <c r="D48" s="54" t="s">
        <v>17</v>
      </c>
      <c r="E48" s="55">
        <v>2602</v>
      </c>
      <c r="F48" s="26">
        <v>0</v>
      </c>
      <c r="G48" s="26">
        <v>0</v>
      </c>
      <c r="H48" s="26">
        <v>0</v>
      </c>
      <c r="I48" s="159"/>
      <c r="J48" s="159"/>
      <c r="K48" s="159">
        <f t="shared" si="5"/>
        <v>0</v>
      </c>
    </row>
    <row r="49" spans="1:11">
      <c r="A49" s="19" t="s">
        <v>60</v>
      </c>
      <c r="B49" s="21" t="s">
        <v>61</v>
      </c>
      <c r="C49" s="21" t="s">
        <v>57</v>
      </c>
      <c r="D49" s="21" t="s">
        <v>17</v>
      </c>
      <c r="E49" s="22">
        <v>17322</v>
      </c>
      <c r="F49" s="26">
        <v>400</v>
      </c>
      <c r="G49" s="26">
        <v>400</v>
      </c>
      <c r="H49" s="26">
        <v>200</v>
      </c>
      <c r="I49" s="159"/>
      <c r="J49" s="159"/>
      <c r="K49" s="159">
        <f t="shared" si="5"/>
        <v>0</v>
      </c>
    </row>
    <row r="50" spans="1:11">
      <c r="A50" s="19" t="s">
        <v>60</v>
      </c>
      <c r="B50" s="21" t="s">
        <v>61</v>
      </c>
      <c r="C50" s="21" t="s">
        <v>59</v>
      </c>
      <c r="D50" s="21" t="s">
        <v>17</v>
      </c>
      <c r="E50" s="22">
        <v>3389</v>
      </c>
      <c r="F50" s="26">
        <v>500</v>
      </c>
      <c r="G50" s="26">
        <v>500</v>
      </c>
      <c r="H50" s="26">
        <v>200</v>
      </c>
      <c r="I50" s="159"/>
      <c r="J50" s="159"/>
      <c r="K50" s="159">
        <f t="shared" si="5"/>
        <v>0</v>
      </c>
    </row>
    <row r="51" spans="1:11">
      <c r="A51" s="19" t="s">
        <v>62</v>
      </c>
      <c r="B51" s="21" t="s">
        <v>61</v>
      </c>
      <c r="C51" s="21" t="s">
        <v>57</v>
      </c>
      <c r="D51" s="21" t="s">
        <v>17</v>
      </c>
      <c r="E51" s="22">
        <v>5845</v>
      </c>
      <c r="F51" s="26">
        <v>0</v>
      </c>
      <c r="G51" s="26">
        <v>0</v>
      </c>
      <c r="H51" s="26"/>
      <c r="I51" s="159"/>
      <c r="J51" s="159"/>
      <c r="K51" s="159">
        <f t="shared" si="5"/>
        <v>0</v>
      </c>
    </row>
    <row r="52" spans="1:11">
      <c r="A52" s="19" t="s">
        <v>63</v>
      </c>
      <c r="B52" s="21" t="s">
        <v>61</v>
      </c>
      <c r="C52" s="21" t="s">
        <v>57</v>
      </c>
      <c r="D52" s="21" t="s">
        <v>17</v>
      </c>
      <c r="E52" s="22">
        <v>11690</v>
      </c>
      <c r="F52" s="26">
        <v>600</v>
      </c>
      <c r="G52" s="26">
        <v>600</v>
      </c>
      <c r="H52" s="26">
        <v>300</v>
      </c>
      <c r="I52" s="159">
        <v>152</v>
      </c>
      <c r="J52" s="159"/>
      <c r="K52" s="159">
        <f t="shared" si="5"/>
        <v>152</v>
      </c>
    </row>
    <row r="53" spans="1:11">
      <c r="A53" s="19" t="s">
        <v>64</v>
      </c>
      <c r="B53" s="21" t="s">
        <v>61</v>
      </c>
      <c r="C53" s="21" t="s">
        <v>65</v>
      </c>
      <c r="D53" s="21" t="s">
        <v>17</v>
      </c>
      <c r="E53" s="22">
        <v>7570</v>
      </c>
      <c r="F53" s="26">
        <v>1618</v>
      </c>
      <c r="G53" s="26">
        <v>1618</v>
      </c>
      <c r="H53" s="26">
        <v>0</v>
      </c>
      <c r="I53" s="159"/>
      <c r="J53" s="159"/>
      <c r="K53" s="159">
        <f t="shared" si="5"/>
        <v>0</v>
      </c>
    </row>
    <row r="54" spans="1:11">
      <c r="A54" s="19" t="s">
        <v>66</v>
      </c>
      <c r="B54" s="21"/>
      <c r="C54" s="21" t="s">
        <v>41</v>
      </c>
      <c r="D54" s="21" t="s">
        <v>11</v>
      </c>
      <c r="E54" s="22">
        <v>4900</v>
      </c>
      <c r="F54" s="48">
        <v>200</v>
      </c>
      <c r="G54" s="48">
        <v>200</v>
      </c>
      <c r="H54" s="48">
        <v>100</v>
      </c>
      <c r="I54" s="159"/>
      <c r="J54" s="159"/>
      <c r="K54" s="159">
        <f t="shared" si="5"/>
        <v>0</v>
      </c>
    </row>
    <row r="55" spans="1:11">
      <c r="A55" s="19" t="s">
        <v>67</v>
      </c>
      <c r="B55" s="20"/>
      <c r="C55" s="21" t="s">
        <v>68</v>
      </c>
      <c r="D55" s="21" t="s">
        <v>11</v>
      </c>
      <c r="E55" s="21">
        <v>1058</v>
      </c>
      <c r="F55" s="48">
        <v>50</v>
      </c>
      <c r="G55" s="48">
        <v>50</v>
      </c>
      <c r="H55" s="48">
        <v>50</v>
      </c>
      <c r="I55" s="159"/>
      <c r="J55" s="159"/>
      <c r="K55" s="159">
        <f t="shared" si="5"/>
        <v>0</v>
      </c>
    </row>
    <row r="56" spans="1:11">
      <c r="A56" s="19" t="s">
        <v>69</v>
      </c>
      <c r="B56" s="20"/>
      <c r="C56" s="21" t="s">
        <v>68</v>
      </c>
      <c r="D56" s="21" t="s">
        <v>11</v>
      </c>
      <c r="E56" s="21">
        <f>20.2*200</f>
        <v>4040</v>
      </c>
      <c r="F56" s="48">
        <v>350</v>
      </c>
      <c r="G56" s="48">
        <v>350</v>
      </c>
      <c r="H56" s="48">
        <v>200</v>
      </c>
      <c r="I56" s="159"/>
      <c r="J56" s="159"/>
      <c r="K56" s="159">
        <f t="shared" si="5"/>
        <v>0</v>
      </c>
    </row>
    <row r="57" spans="1:11">
      <c r="A57" s="19" t="s">
        <v>202</v>
      </c>
      <c r="B57" s="19"/>
      <c r="C57" s="21" t="s">
        <v>68</v>
      </c>
      <c r="D57" s="21" t="s">
        <v>11</v>
      </c>
      <c r="E57" s="21">
        <f>12*200</f>
        <v>2400</v>
      </c>
      <c r="F57" s="48">
        <v>200</v>
      </c>
      <c r="G57" s="48">
        <v>200</v>
      </c>
      <c r="H57" s="48">
        <v>100</v>
      </c>
      <c r="I57" s="159"/>
      <c r="J57" s="159"/>
      <c r="K57" s="159">
        <f t="shared" si="5"/>
        <v>0</v>
      </c>
    </row>
    <row r="58" spans="1:11">
      <c r="A58" s="19" t="s">
        <v>70</v>
      </c>
      <c r="B58" s="20"/>
      <c r="C58" s="21" t="s">
        <v>71</v>
      </c>
      <c r="D58" s="21" t="s">
        <v>11</v>
      </c>
      <c r="E58" s="21">
        <v>1073</v>
      </c>
      <c r="F58" s="48">
        <v>50</v>
      </c>
      <c r="G58" s="48">
        <v>50</v>
      </c>
      <c r="H58" s="48">
        <v>0</v>
      </c>
      <c r="I58" s="159"/>
      <c r="J58" s="159"/>
      <c r="K58" s="159">
        <f t="shared" si="5"/>
        <v>0</v>
      </c>
    </row>
    <row r="59" spans="1:11">
      <c r="A59" s="19" t="s">
        <v>72</v>
      </c>
      <c r="B59" s="20"/>
      <c r="C59" s="21" t="s">
        <v>68</v>
      </c>
      <c r="D59" s="21" t="s">
        <v>11</v>
      </c>
      <c r="E59" s="21">
        <v>550</v>
      </c>
      <c r="F59" s="26"/>
      <c r="G59" s="26"/>
      <c r="H59" s="26">
        <v>0</v>
      </c>
      <c r="I59" s="159"/>
      <c r="J59" s="159"/>
      <c r="K59" s="159">
        <f t="shared" si="5"/>
        <v>0</v>
      </c>
    </row>
    <row r="60" spans="1:11">
      <c r="A60" s="19" t="s">
        <v>73</v>
      </c>
      <c r="B60" s="20"/>
      <c r="C60" s="21" t="s">
        <v>29</v>
      </c>
      <c r="D60" s="21" t="s">
        <v>11</v>
      </c>
      <c r="E60" s="21">
        <v>956</v>
      </c>
      <c r="F60" s="26">
        <v>0</v>
      </c>
      <c r="G60" s="26">
        <v>0</v>
      </c>
      <c r="H60" s="26">
        <v>0</v>
      </c>
      <c r="I60" s="159"/>
      <c r="J60" s="159"/>
      <c r="K60" s="159">
        <f t="shared" si="5"/>
        <v>0</v>
      </c>
    </row>
    <row r="61" spans="1:11">
      <c r="A61" s="19" t="s">
        <v>74</v>
      </c>
      <c r="B61" s="20"/>
      <c r="C61" s="21" t="s">
        <v>29</v>
      </c>
      <c r="D61" s="21" t="s">
        <v>11</v>
      </c>
      <c r="E61" s="22">
        <v>1599.489</v>
      </c>
      <c r="F61" s="26">
        <v>250</v>
      </c>
      <c r="G61" s="26">
        <v>250</v>
      </c>
      <c r="H61" s="26">
        <v>0</v>
      </c>
      <c r="I61" s="159"/>
      <c r="J61" s="159"/>
      <c r="K61" s="159">
        <f t="shared" si="5"/>
        <v>0</v>
      </c>
    </row>
    <row r="62" spans="1:11">
      <c r="A62" s="19" t="s">
        <v>75</v>
      </c>
      <c r="B62" s="20"/>
      <c r="C62" s="21" t="s">
        <v>29</v>
      </c>
      <c r="D62" s="21" t="s">
        <v>11</v>
      </c>
      <c r="E62" s="21">
        <v>319</v>
      </c>
      <c r="F62" s="26">
        <v>50</v>
      </c>
      <c r="G62" s="26">
        <v>50</v>
      </c>
      <c r="H62" s="26">
        <v>0</v>
      </c>
      <c r="I62" s="159"/>
      <c r="J62" s="159"/>
      <c r="K62" s="159">
        <f t="shared" si="5"/>
        <v>0</v>
      </c>
    </row>
    <row r="63" spans="1:11">
      <c r="A63" s="19" t="s">
        <v>76</v>
      </c>
      <c r="B63" s="20"/>
      <c r="C63" s="21" t="s">
        <v>29</v>
      </c>
      <c r="D63" s="21" t="s">
        <v>11</v>
      </c>
      <c r="E63" s="21">
        <v>963</v>
      </c>
      <c r="F63" s="26">
        <v>50</v>
      </c>
      <c r="G63" s="26">
        <v>50</v>
      </c>
      <c r="H63" s="26">
        <v>0</v>
      </c>
      <c r="I63" s="159"/>
      <c r="J63" s="159"/>
      <c r="K63" s="159">
        <f t="shared" si="5"/>
        <v>0</v>
      </c>
    </row>
    <row r="64" spans="1:11">
      <c r="A64" s="19" t="s">
        <v>77</v>
      </c>
      <c r="B64" s="20"/>
      <c r="C64" s="21" t="s">
        <v>29</v>
      </c>
      <c r="D64" s="21" t="s">
        <v>11</v>
      </c>
      <c r="E64" s="22">
        <v>13000</v>
      </c>
      <c r="F64" s="26">
        <v>100</v>
      </c>
      <c r="G64" s="26">
        <v>100</v>
      </c>
      <c r="H64" s="26">
        <v>100</v>
      </c>
      <c r="I64" s="159">
        <v>19</v>
      </c>
      <c r="J64" s="159"/>
      <c r="K64" s="159">
        <f t="shared" si="5"/>
        <v>19</v>
      </c>
    </row>
    <row r="65" spans="1:13">
      <c r="A65" s="27" t="s">
        <v>78</v>
      </c>
      <c r="B65" s="28"/>
      <c r="C65" s="29" t="s">
        <v>24</v>
      </c>
      <c r="D65" s="29" t="s">
        <v>17</v>
      </c>
      <c r="E65" s="30">
        <v>9774</v>
      </c>
      <c r="F65" s="38">
        <v>450</v>
      </c>
      <c r="G65" s="38">
        <v>450</v>
      </c>
      <c r="H65" s="38">
        <v>391</v>
      </c>
      <c r="I65" s="159"/>
      <c r="J65" s="159"/>
      <c r="K65" s="159">
        <f t="shared" si="5"/>
        <v>0</v>
      </c>
    </row>
    <row r="66" spans="1:13">
      <c r="A66" s="19" t="s">
        <v>79</v>
      </c>
      <c r="B66" s="21" t="s">
        <v>61</v>
      </c>
      <c r="C66" s="21" t="s">
        <v>26</v>
      </c>
      <c r="D66" s="21" t="s">
        <v>17</v>
      </c>
      <c r="E66" s="22">
        <v>13329</v>
      </c>
      <c r="F66" s="26">
        <v>500</v>
      </c>
      <c r="G66" s="26">
        <v>500</v>
      </c>
      <c r="H66" s="26">
        <v>0</v>
      </c>
      <c r="I66" s="159"/>
      <c r="J66" s="159"/>
      <c r="K66" s="159">
        <f t="shared" si="5"/>
        <v>0</v>
      </c>
    </row>
    <row r="67" spans="1:13">
      <c r="A67" s="19" t="s">
        <v>79</v>
      </c>
      <c r="B67" s="21" t="s">
        <v>61</v>
      </c>
      <c r="C67" s="21" t="s">
        <v>26</v>
      </c>
      <c r="D67" s="21" t="s">
        <v>17</v>
      </c>
      <c r="E67" s="22">
        <v>5332</v>
      </c>
      <c r="F67" s="26">
        <v>500</v>
      </c>
      <c r="G67" s="26">
        <v>500</v>
      </c>
      <c r="H67" s="26">
        <v>0</v>
      </c>
      <c r="I67" s="159"/>
      <c r="J67" s="159"/>
      <c r="K67" s="159">
        <f t="shared" si="5"/>
        <v>0</v>
      </c>
    </row>
    <row r="68" spans="1:13" ht="12" thickBot="1">
      <c r="A68" s="56" t="s">
        <v>7</v>
      </c>
      <c r="B68" s="43" t="s">
        <v>7</v>
      </c>
      <c r="C68" s="44" t="s">
        <v>7</v>
      </c>
      <c r="D68" s="44" t="s">
        <v>7</v>
      </c>
      <c r="E68" s="57" t="s">
        <v>7</v>
      </c>
      <c r="F68" s="1"/>
      <c r="G68" s="1"/>
    </row>
    <row r="69" spans="1:13" ht="12" thickBot="1">
      <c r="A69" s="58" t="s">
        <v>80</v>
      </c>
      <c r="B69" s="59"/>
      <c r="C69" s="16"/>
      <c r="D69" s="15"/>
      <c r="E69" s="17">
        <f t="shared" ref="E69:K69" si="6">SUM(E71:E91)</f>
        <v>272976.37343000004</v>
      </c>
      <c r="F69" s="17">
        <f t="shared" si="6"/>
        <v>6169</v>
      </c>
      <c r="G69" s="17">
        <f t="shared" si="6"/>
        <v>6247</v>
      </c>
      <c r="H69" s="17">
        <f t="shared" si="6"/>
        <v>5804</v>
      </c>
      <c r="I69" s="17">
        <f t="shared" si="6"/>
        <v>821</v>
      </c>
      <c r="J69" s="17">
        <f t="shared" si="6"/>
        <v>219</v>
      </c>
      <c r="K69" s="17">
        <f t="shared" si="6"/>
        <v>1040</v>
      </c>
    </row>
    <row r="70" spans="1:13">
      <c r="A70" s="56" t="s">
        <v>7</v>
      </c>
      <c r="B70" s="43" t="s">
        <v>7</v>
      </c>
      <c r="C70" s="44" t="s">
        <v>7</v>
      </c>
      <c r="D70" s="44" t="s">
        <v>7</v>
      </c>
      <c r="E70" s="44" t="s">
        <v>7</v>
      </c>
      <c r="F70" s="1"/>
      <c r="G70" s="1"/>
      <c r="M70" s="169">
        <f>J69/J210</f>
        <v>0.29199999999999998</v>
      </c>
    </row>
    <row r="71" spans="1:13">
      <c r="A71" s="19" t="s">
        <v>81</v>
      </c>
      <c r="B71" s="21"/>
      <c r="C71" s="21" t="s">
        <v>82</v>
      </c>
      <c r="D71" s="21" t="s">
        <v>17</v>
      </c>
      <c r="E71" s="22">
        <v>2689</v>
      </c>
      <c r="F71" s="26"/>
      <c r="G71" s="26"/>
      <c r="H71" s="26"/>
      <c r="I71" s="159"/>
      <c r="J71" s="159"/>
      <c r="K71" s="159">
        <f>SUM(I71:J71)</f>
        <v>0</v>
      </c>
    </row>
    <row r="72" spans="1:13">
      <c r="A72" s="19" t="s">
        <v>83</v>
      </c>
      <c r="B72" s="21"/>
      <c r="C72" s="21" t="s">
        <v>24</v>
      </c>
      <c r="D72" s="21" t="s">
        <v>17</v>
      </c>
      <c r="E72" s="22">
        <v>921</v>
      </c>
      <c r="F72" s="26">
        <v>0</v>
      </c>
      <c r="G72" s="26">
        <v>0</v>
      </c>
      <c r="H72" s="26"/>
      <c r="I72" s="159"/>
      <c r="J72" s="159"/>
      <c r="K72" s="159">
        <f t="shared" ref="K72:K91" si="7">SUM(I72:J72)</f>
        <v>0</v>
      </c>
    </row>
    <row r="73" spans="1:13">
      <c r="A73" s="60" t="s">
        <v>84</v>
      </c>
      <c r="B73" s="61"/>
      <c r="C73" s="21" t="s">
        <v>59</v>
      </c>
      <c r="D73" s="21" t="s">
        <v>17</v>
      </c>
      <c r="E73" s="22">
        <v>13444</v>
      </c>
      <c r="F73" s="26"/>
      <c r="G73" s="26"/>
      <c r="H73" s="26"/>
      <c r="I73" s="159"/>
      <c r="J73" s="159"/>
      <c r="K73" s="159">
        <f t="shared" si="7"/>
        <v>0</v>
      </c>
    </row>
    <row r="74" spans="1:13">
      <c r="A74" s="62" t="s">
        <v>85</v>
      </c>
      <c r="B74" s="63" t="s">
        <v>61</v>
      </c>
      <c r="C74" s="64" t="s">
        <v>86</v>
      </c>
      <c r="D74" s="64" t="s">
        <v>17</v>
      </c>
      <c r="E74" s="63">
        <v>4798.4670000000006</v>
      </c>
      <c r="F74" s="65">
        <v>700</v>
      </c>
      <c r="G74" s="65">
        <v>700</v>
      </c>
      <c r="H74" s="65">
        <v>1500</v>
      </c>
      <c r="I74" s="159">
        <v>572</v>
      </c>
      <c r="J74" s="159"/>
      <c r="K74" s="159">
        <f t="shared" si="7"/>
        <v>572</v>
      </c>
    </row>
    <row r="75" spans="1:13">
      <c r="A75" s="66" t="s">
        <v>87</v>
      </c>
      <c r="B75" s="67"/>
      <c r="C75" s="68" t="s">
        <v>29</v>
      </c>
      <c r="D75" s="68" t="s">
        <v>11</v>
      </c>
      <c r="E75" s="67">
        <v>617</v>
      </c>
      <c r="F75" s="26">
        <v>150</v>
      </c>
      <c r="G75" s="26">
        <v>150</v>
      </c>
      <c r="H75" s="26">
        <v>177</v>
      </c>
      <c r="I75" s="159"/>
      <c r="J75" s="159"/>
      <c r="K75" s="159">
        <f t="shared" si="7"/>
        <v>0</v>
      </c>
    </row>
    <row r="76" spans="1:13">
      <c r="A76" s="69" t="s">
        <v>88</v>
      </c>
      <c r="B76" s="36"/>
      <c r="C76" s="35" t="s">
        <v>29</v>
      </c>
      <c r="D76" s="35" t="s">
        <v>11</v>
      </c>
      <c r="E76" s="36">
        <v>337</v>
      </c>
      <c r="F76" s="37"/>
      <c r="G76" s="37">
        <v>78</v>
      </c>
      <c r="H76" s="37">
        <v>100</v>
      </c>
      <c r="I76" s="159">
        <v>26</v>
      </c>
      <c r="J76" s="159"/>
      <c r="K76" s="159">
        <f t="shared" si="7"/>
        <v>26</v>
      </c>
    </row>
    <row r="77" spans="1:13">
      <c r="A77" s="70" t="s">
        <v>89</v>
      </c>
      <c r="B77" s="55"/>
      <c r="C77" s="54" t="s">
        <v>24</v>
      </c>
      <c r="D77" s="54" t="s">
        <v>17</v>
      </c>
      <c r="E77" s="55">
        <v>178</v>
      </c>
      <c r="F77" s="26">
        <v>58</v>
      </c>
      <c r="G77" s="26">
        <v>58</v>
      </c>
      <c r="H77" s="26">
        <v>0</v>
      </c>
      <c r="I77" s="159"/>
      <c r="J77" s="159"/>
      <c r="K77" s="159">
        <f t="shared" si="7"/>
        <v>0</v>
      </c>
    </row>
    <row r="78" spans="1:13">
      <c r="A78" s="71" t="s">
        <v>89</v>
      </c>
      <c r="B78" s="30"/>
      <c r="C78" s="29" t="s">
        <v>24</v>
      </c>
      <c r="D78" s="29" t="s">
        <v>17</v>
      </c>
      <c r="E78" s="30">
        <v>12228</v>
      </c>
      <c r="F78" s="38">
        <v>335</v>
      </c>
      <c r="G78" s="38">
        <v>335</v>
      </c>
      <c r="H78" s="38">
        <v>927</v>
      </c>
      <c r="I78" s="159">
        <v>8</v>
      </c>
      <c r="J78" s="159">
        <v>6</v>
      </c>
      <c r="K78" s="159">
        <f t="shared" si="7"/>
        <v>14</v>
      </c>
    </row>
    <row r="79" spans="1:13">
      <c r="A79" s="19" t="s">
        <v>90</v>
      </c>
      <c r="B79" s="20"/>
      <c r="C79" s="21" t="s">
        <v>24</v>
      </c>
      <c r="D79" s="21" t="s">
        <v>17</v>
      </c>
      <c r="E79" s="21">
        <v>7997</v>
      </c>
      <c r="F79" s="72">
        <v>450</v>
      </c>
      <c r="G79" s="132">
        <v>450</v>
      </c>
      <c r="H79" s="72">
        <v>500</v>
      </c>
      <c r="I79" s="159"/>
      <c r="J79" s="159"/>
      <c r="K79" s="159">
        <f t="shared" si="7"/>
        <v>0</v>
      </c>
    </row>
    <row r="80" spans="1:13">
      <c r="A80" s="19" t="s">
        <v>91</v>
      </c>
      <c r="B80" s="21" t="s">
        <v>61</v>
      </c>
      <c r="C80" s="21" t="s">
        <v>86</v>
      </c>
      <c r="D80" s="21" t="s">
        <v>17</v>
      </c>
      <c r="E80" s="22">
        <v>21327</v>
      </c>
      <c r="F80" s="72">
        <v>1500</v>
      </c>
      <c r="G80" s="72">
        <v>1500</v>
      </c>
      <c r="H80" s="72">
        <v>2500</v>
      </c>
      <c r="I80" s="159">
        <v>215</v>
      </c>
      <c r="J80" s="159">
        <v>213</v>
      </c>
      <c r="K80" s="159">
        <f t="shared" si="7"/>
        <v>428</v>
      </c>
    </row>
    <row r="81" spans="1:11">
      <c r="A81" s="19" t="s">
        <v>92</v>
      </c>
      <c r="B81" s="21" t="s">
        <v>61</v>
      </c>
      <c r="C81" s="21" t="s">
        <v>86</v>
      </c>
      <c r="D81" s="21" t="s">
        <v>17</v>
      </c>
      <c r="E81" s="22">
        <v>4443</v>
      </c>
      <c r="F81" s="72"/>
      <c r="G81" s="72">
        <v>0</v>
      </c>
      <c r="H81" s="72">
        <v>0</v>
      </c>
      <c r="I81" s="159"/>
      <c r="J81" s="159"/>
      <c r="K81" s="159">
        <f t="shared" si="7"/>
        <v>0</v>
      </c>
    </row>
    <row r="82" spans="1:11">
      <c r="A82" s="19" t="s">
        <v>93</v>
      </c>
      <c r="B82" s="21" t="s">
        <v>61</v>
      </c>
      <c r="C82" s="21" t="s">
        <v>86</v>
      </c>
      <c r="D82" s="21" t="s">
        <v>17</v>
      </c>
      <c r="E82" s="22">
        <v>1066</v>
      </c>
      <c r="F82" s="72"/>
      <c r="G82" s="72">
        <v>0</v>
      </c>
      <c r="H82" s="72">
        <v>0</v>
      </c>
      <c r="I82" s="159"/>
      <c r="J82" s="159"/>
      <c r="K82" s="159">
        <f t="shared" si="7"/>
        <v>0</v>
      </c>
    </row>
    <row r="83" spans="1:11">
      <c r="A83" s="19" t="s">
        <v>94</v>
      </c>
      <c r="B83" s="21" t="s">
        <v>61</v>
      </c>
      <c r="C83" s="21" t="s">
        <v>95</v>
      </c>
      <c r="D83" s="21" t="s">
        <v>17</v>
      </c>
      <c r="E83" s="22">
        <v>2310</v>
      </c>
      <c r="F83" s="72">
        <v>1460</v>
      </c>
      <c r="G83" s="72">
        <v>1460</v>
      </c>
      <c r="H83" s="72">
        <v>0</v>
      </c>
      <c r="I83" s="159"/>
      <c r="J83" s="159"/>
      <c r="K83" s="159">
        <f t="shared" si="7"/>
        <v>0</v>
      </c>
    </row>
    <row r="84" spans="1:11">
      <c r="A84" s="19" t="s">
        <v>96</v>
      </c>
      <c r="B84" s="21" t="s">
        <v>61</v>
      </c>
      <c r="C84" s="21" t="s">
        <v>95</v>
      </c>
      <c r="D84" s="21" t="s">
        <v>17</v>
      </c>
      <c r="E84" s="22">
        <v>1066</v>
      </c>
      <c r="F84" s="72">
        <v>716</v>
      </c>
      <c r="G84" s="72">
        <v>716</v>
      </c>
      <c r="H84" s="72">
        <v>0</v>
      </c>
      <c r="I84" s="159"/>
      <c r="J84" s="159"/>
      <c r="K84" s="159">
        <f t="shared" si="7"/>
        <v>0</v>
      </c>
    </row>
    <row r="85" spans="1:11">
      <c r="A85" s="19" t="s">
        <v>97</v>
      </c>
      <c r="B85" s="21" t="s">
        <v>61</v>
      </c>
      <c r="C85" s="21" t="s">
        <v>95</v>
      </c>
      <c r="D85" s="21" t="s">
        <v>17</v>
      </c>
      <c r="E85" s="22">
        <v>2488</v>
      </c>
      <c r="F85" s="72">
        <v>0</v>
      </c>
      <c r="G85" s="72">
        <v>0</v>
      </c>
      <c r="H85" s="72">
        <v>0</v>
      </c>
      <c r="I85" s="159"/>
      <c r="J85" s="159"/>
      <c r="K85" s="159">
        <f t="shared" si="7"/>
        <v>0</v>
      </c>
    </row>
    <row r="86" spans="1:11">
      <c r="A86" s="73" t="s">
        <v>98</v>
      </c>
      <c r="B86" s="74" t="s">
        <v>61</v>
      </c>
      <c r="C86" s="74" t="s">
        <v>26</v>
      </c>
      <c r="D86" s="74" t="s">
        <v>17</v>
      </c>
      <c r="E86" s="75">
        <v>6900.90643</v>
      </c>
      <c r="F86" s="76">
        <v>0</v>
      </c>
      <c r="G86" s="76">
        <v>0</v>
      </c>
      <c r="H86" s="76">
        <v>0</v>
      </c>
      <c r="I86" s="159"/>
      <c r="J86" s="159"/>
      <c r="K86" s="159">
        <f t="shared" si="7"/>
        <v>0</v>
      </c>
    </row>
    <row r="87" spans="1:11">
      <c r="A87" s="19" t="s">
        <v>99</v>
      </c>
      <c r="B87" s="21" t="s">
        <v>61</v>
      </c>
      <c r="C87" s="21" t="s">
        <v>65</v>
      </c>
      <c r="D87" s="21" t="s">
        <v>17</v>
      </c>
      <c r="E87" s="22">
        <v>10620</v>
      </c>
      <c r="F87" s="72"/>
      <c r="G87" s="72">
        <v>0</v>
      </c>
      <c r="H87" s="72">
        <v>0</v>
      </c>
      <c r="I87" s="159"/>
      <c r="J87" s="159"/>
      <c r="K87" s="159">
        <f t="shared" si="7"/>
        <v>0</v>
      </c>
    </row>
    <row r="88" spans="1:11">
      <c r="A88" s="19" t="s">
        <v>60</v>
      </c>
      <c r="B88" s="21" t="s">
        <v>61</v>
      </c>
      <c r="C88" s="21" t="s">
        <v>86</v>
      </c>
      <c r="D88" s="21" t="s">
        <v>17</v>
      </c>
      <c r="E88" s="22">
        <v>5332</v>
      </c>
      <c r="F88" s="72">
        <v>800</v>
      </c>
      <c r="G88" s="72">
        <v>800</v>
      </c>
      <c r="H88" s="72">
        <v>100</v>
      </c>
      <c r="I88" s="159"/>
      <c r="J88" s="159"/>
      <c r="K88" s="159">
        <f t="shared" si="7"/>
        <v>0</v>
      </c>
    </row>
    <row r="89" spans="1:11">
      <c r="A89" s="19" t="s">
        <v>100</v>
      </c>
      <c r="B89" s="21" t="s">
        <v>61</v>
      </c>
      <c r="C89" s="21" t="s">
        <v>65</v>
      </c>
      <c r="D89" s="21" t="s">
        <v>17</v>
      </c>
      <c r="E89" s="22">
        <v>61220</v>
      </c>
      <c r="F89" s="72"/>
      <c r="G89" s="72">
        <v>0</v>
      </c>
      <c r="H89" s="72">
        <v>0</v>
      </c>
      <c r="I89" s="159"/>
      <c r="J89" s="159"/>
      <c r="K89" s="159">
        <f t="shared" si="7"/>
        <v>0</v>
      </c>
    </row>
    <row r="90" spans="1:11">
      <c r="A90" s="73" t="s">
        <v>101</v>
      </c>
      <c r="B90" s="74" t="s">
        <v>61</v>
      </c>
      <c r="C90" s="74" t="s">
        <v>65</v>
      </c>
      <c r="D90" s="74" t="s">
        <v>17</v>
      </c>
      <c r="E90" s="75">
        <v>25592</v>
      </c>
      <c r="F90" s="76"/>
      <c r="G90" s="76">
        <v>0</v>
      </c>
      <c r="H90" s="76">
        <v>0</v>
      </c>
      <c r="I90" s="159"/>
      <c r="J90" s="159"/>
      <c r="K90" s="159">
        <f t="shared" si="7"/>
        <v>0</v>
      </c>
    </row>
    <row r="91" spans="1:11">
      <c r="A91" s="19" t="s">
        <v>102</v>
      </c>
      <c r="B91" s="21" t="s">
        <v>61</v>
      </c>
      <c r="C91" s="21" t="s">
        <v>65</v>
      </c>
      <c r="D91" s="21" t="s">
        <v>17</v>
      </c>
      <c r="E91" s="22">
        <v>87402</v>
      </c>
      <c r="F91" s="72"/>
      <c r="G91" s="72">
        <v>0</v>
      </c>
      <c r="H91" s="72">
        <v>0</v>
      </c>
      <c r="I91" s="159"/>
      <c r="J91" s="159"/>
      <c r="K91" s="159">
        <f t="shared" si="7"/>
        <v>0</v>
      </c>
    </row>
    <row r="92" spans="1:11" ht="12" thickBot="1">
      <c r="A92" s="43" t="s">
        <v>7</v>
      </c>
      <c r="B92" s="43" t="s">
        <v>7</v>
      </c>
      <c r="C92" s="44" t="s">
        <v>7</v>
      </c>
      <c r="D92" s="44" t="s">
        <v>7</v>
      </c>
      <c r="E92" s="44" t="s">
        <v>7</v>
      </c>
      <c r="F92" s="77"/>
      <c r="G92" s="77"/>
    </row>
    <row r="93" spans="1:11" ht="12" thickBot="1">
      <c r="A93" s="14" t="s">
        <v>103</v>
      </c>
      <c r="B93" s="59"/>
      <c r="C93" s="15"/>
      <c r="D93" s="16"/>
      <c r="E93" s="17">
        <f>SUM(E97:E102)</f>
        <v>17723</v>
      </c>
      <c r="F93" s="17">
        <f t="shared" ref="F93:K93" si="8">SUM(F95:F102)</f>
        <v>2368</v>
      </c>
      <c r="G93" s="17">
        <f t="shared" si="8"/>
        <v>2756</v>
      </c>
      <c r="H93" s="17">
        <f t="shared" si="8"/>
        <v>3111</v>
      </c>
      <c r="I93" s="17">
        <f t="shared" si="8"/>
        <v>160</v>
      </c>
      <c r="J93" s="17">
        <f t="shared" si="8"/>
        <v>10</v>
      </c>
      <c r="K93" s="17">
        <f t="shared" si="8"/>
        <v>170</v>
      </c>
    </row>
    <row r="94" spans="1:11">
      <c r="A94" s="78" t="s">
        <v>7</v>
      </c>
      <c r="B94" s="78" t="s">
        <v>7</v>
      </c>
      <c r="C94" s="79" t="s">
        <v>7</v>
      </c>
      <c r="D94" s="79" t="s">
        <v>7</v>
      </c>
      <c r="E94" s="79" t="s">
        <v>7</v>
      </c>
      <c r="F94" s="77"/>
      <c r="G94" s="77"/>
    </row>
    <row r="95" spans="1:11">
      <c r="A95" s="80" t="s">
        <v>104</v>
      </c>
      <c r="B95" s="29" t="s">
        <v>61</v>
      </c>
      <c r="C95" s="29" t="s">
        <v>26</v>
      </c>
      <c r="D95" s="29" t="s">
        <v>17</v>
      </c>
      <c r="E95" s="30">
        <v>2666</v>
      </c>
      <c r="F95" s="81">
        <v>200</v>
      </c>
      <c r="G95" s="81">
        <v>127</v>
      </c>
      <c r="H95" s="81">
        <v>253</v>
      </c>
      <c r="I95" s="159"/>
      <c r="J95" s="159"/>
      <c r="K95" s="159">
        <f>SUM(I95:J95)</f>
        <v>0</v>
      </c>
    </row>
    <row r="96" spans="1:11">
      <c r="A96" s="82" t="s">
        <v>105</v>
      </c>
      <c r="B96" s="83"/>
      <c r="C96" s="83" t="s">
        <v>24</v>
      </c>
      <c r="D96" s="83" t="s">
        <v>17</v>
      </c>
      <c r="E96" s="84">
        <v>2656</v>
      </c>
      <c r="F96" s="85"/>
      <c r="G96" s="85">
        <v>277</v>
      </c>
      <c r="H96" s="133">
        <v>1403</v>
      </c>
      <c r="I96" s="159"/>
      <c r="J96" s="159">
        <v>10</v>
      </c>
      <c r="K96" s="159">
        <f t="shared" ref="K96:K102" si="9">SUM(I96:J96)</f>
        <v>10</v>
      </c>
    </row>
    <row r="97" spans="1:11">
      <c r="A97" s="20" t="s">
        <v>106</v>
      </c>
      <c r="B97" s="20"/>
      <c r="C97" s="21" t="s">
        <v>24</v>
      </c>
      <c r="D97" s="21" t="s">
        <v>17</v>
      </c>
      <c r="E97" s="22">
        <v>912</v>
      </c>
      <c r="F97" s="72">
        <v>184</v>
      </c>
      <c r="G97" s="72">
        <v>184</v>
      </c>
      <c r="H97" s="72">
        <v>100</v>
      </c>
      <c r="I97" s="159"/>
      <c r="J97" s="159"/>
      <c r="K97" s="159">
        <f t="shared" si="9"/>
        <v>0</v>
      </c>
    </row>
    <row r="98" spans="1:11">
      <c r="A98" s="20" t="s">
        <v>106</v>
      </c>
      <c r="B98" s="20"/>
      <c r="C98" s="21" t="s">
        <v>24</v>
      </c>
      <c r="D98" s="21" t="s">
        <v>11</v>
      </c>
      <c r="E98" s="22">
        <v>912</v>
      </c>
      <c r="F98" s="72">
        <v>0</v>
      </c>
      <c r="G98" s="72">
        <v>184</v>
      </c>
      <c r="H98" s="72">
        <v>100</v>
      </c>
      <c r="I98" s="159"/>
      <c r="J98" s="159"/>
      <c r="K98" s="159">
        <f t="shared" si="9"/>
        <v>0</v>
      </c>
    </row>
    <row r="99" spans="1:11">
      <c r="A99" s="86" t="s">
        <v>107</v>
      </c>
      <c r="B99" s="86"/>
      <c r="C99" s="54" t="s">
        <v>24</v>
      </c>
      <c r="D99" s="54" t="s">
        <v>11</v>
      </c>
      <c r="E99" s="55">
        <v>4443</v>
      </c>
      <c r="F99" s="72">
        <v>800</v>
      </c>
      <c r="G99" s="72">
        <v>800</v>
      </c>
      <c r="H99" s="72">
        <v>800</v>
      </c>
      <c r="I99" s="159"/>
      <c r="J99" s="159"/>
      <c r="K99" s="159">
        <f t="shared" si="9"/>
        <v>0</v>
      </c>
    </row>
    <row r="100" spans="1:11">
      <c r="A100" s="20" t="s">
        <v>108</v>
      </c>
      <c r="B100" s="21"/>
      <c r="C100" s="21" t="s">
        <v>24</v>
      </c>
      <c r="D100" s="21" t="s">
        <v>17</v>
      </c>
      <c r="E100" s="22">
        <v>2617</v>
      </c>
      <c r="F100" s="87">
        <v>184</v>
      </c>
      <c r="G100" s="87">
        <v>184</v>
      </c>
      <c r="H100" s="87">
        <v>455</v>
      </c>
      <c r="I100" s="159">
        <v>160</v>
      </c>
      <c r="J100" s="159"/>
      <c r="K100" s="159">
        <f t="shared" si="9"/>
        <v>160</v>
      </c>
    </row>
    <row r="101" spans="1:11">
      <c r="A101" s="20" t="s">
        <v>109</v>
      </c>
      <c r="B101" s="21" t="s">
        <v>61</v>
      </c>
      <c r="C101" s="21" t="s">
        <v>57</v>
      </c>
      <c r="D101" s="21" t="s">
        <v>17</v>
      </c>
      <c r="E101" s="22">
        <v>3507</v>
      </c>
      <c r="F101" s="72">
        <v>0</v>
      </c>
      <c r="G101" s="72">
        <v>0</v>
      </c>
      <c r="H101" s="72">
        <v>0</v>
      </c>
      <c r="I101" s="159"/>
      <c r="J101" s="159"/>
      <c r="K101" s="159">
        <f t="shared" si="9"/>
        <v>0</v>
      </c>
    </row>
    <row r="102" spans="1:11">
      <c r="A102" s="20" t="s">
        <v>109</v>
      </c>
      <c r="B102" s="21" t="s">
        <v>61</v>
      </c>
      <c r="C102" s="21" t="s">
        <v>86</v>
      </c>
      <c r="D102" s="21" t="s">
        <v>17</v>
      </c>
      <c r="E102" s="22">
        <v>5332</v>
      </c>
      <c r="F102" s="72">
        <v>1000</v>
      </c>
      <c r="G102" s="72">
        <v>1000</v>
      </c>
      <c r="H102" s="72">
        <v>0</v>
      </c>
      <c r="I102" s="159"/>
      <c r="J102" s="159"/>
      <c r="K102" s="159">
        <f t="shared" si="9"/>
        <v>0</v>
      </c>
    </row>
    <row r="103" spans="1:11" ht="12" thickBot="1">
      <c r="A103" s="43" t="s">
        <v>7</v>
      </c>
      <c r="B103" s="43" t="s">
        <v>7</v>
      </c>
      <c r="C103" s="44" t="s">
        <v>7</v>
      </c>
      <c r="D103" s="44" t="s">
        <v>7</v>
      </c>
      <c r="E103" s="44" t="s">
        <v>7</v>
      </c>
      <c r="F103" s="77"/>
      <c r="G103" s="77"/>
    </row>
    <row r="104" spans="1:11" ht="12" thickBot="1">
      <c r="A104" s="45" t="s">
        <v>110</v>
      </c>
      <c r="B104" s="46"/>
      <c r="C104" s="46"/>
      <c r="D104" s="47"/>
      <c r="E104" s="17">
        <f t="shared" ref="E104:K104" si="10">SUM(E106:E129)</f>
        <v>35998</v>
      </c>
      <c r="F104" s="17">
        <f t="shared" si="10"/>
        <v>2973</v>
      </c>
      <c r="G104" s="17">
        <f t="shared" si="10"/>
        <v>3273</v>
      </c>
      <c r="H104" s="17">
        <f t="shared" si="10"/>
        <v>1991</v>
      </c>
      <c r="I104" s="17">
        <f t="shared" si="10"/>
        <v>41</v>
      </c>
      <c r="J104" s="17">
        <f t="shared" si="10"/>
        <v>4</v>
      </c>
      <c r="K104" s="17">
        <f t="shared" si="10"/>
        <v>45</v>
      </c>
    </row>
    <row r="105" spans="1:11">
      <c r="A105" s="43" t="s">
        <v>7</v>
      </c>
      <c r="B105" s="43" t="s">
        <v>7</v>
      </c>
      <c r="C105" s="44" t="s">
        <v>7</v>
      </c>
      <c r="D105" s="44" t="s">
        <v>7</v>
      </c>
      <c r="E105" s="44" t="s">
        <v>7</v>
      </c>
      <c r="F105" s="1"/>
      <c r="G105" s="1"/>
    </row>
    <row r="106" spans="1:11">
      <c r="A106" s="88" t="s">
        <v>111</v>
      </c>
      <c r="B106" s="89"/>
      <c r="C106" s="21" t="s">
        <v>68</v>
      </c>
      <c r="D106" s="21" t="s">
        <v>11</v>
      </c>
      <c r="E106" s="90">
        <v>1220</v>
      </c>
      <c r="F106" s="23"/>
      <c r="G106" s="23"/>
      <c r="H106" s="23"/>
      <c r="I106" s="159"/>
      <c r="J106" s="159"/>
      <c r="K106" s="159">
        <f>SUM(I106:J106)</f>
        <v>0</v>
      </c>
    </row>
    <row r="107" spans="1:11">
      <c r="A107" s="88" t="s">
        <v>112</v>
      </c>
      <c r="B107" s="89"/>
      <c r="C107" s="21" t="s">
        <v>68</v>
      </c>
      <c r="D107" s="21" t="s">
        <v>11</v>
      </c>
      <c r="E107" s="90">
        <v>1470</v>
      </c>
      <c r="F107" s="23"/>
      <c r="G107" s="23"/>
      <c r="H107" s="23"/>
      <c r="I107" s="159"/>
      <c r="J107" s="159"/>
      <c r="K107" s="159">
        <f t="shared" ref="K107:K129" si="11">SUM(I107:J107)</f>
        <v>0</v>
      </c>
    </row>
    <row r="108" spans="1:11">
      <c r="A108" s="88" t="s">
        <v>113</v>
      </c>
      <c r="B108" s="89"/>
      <c r="C108" s="21" t="s">
        <v>68</v>
      </c>
      <c r="D108" s="21" t="s">
        <v>11</v>
      </c>
      <c r="E108" s="90">
        <v>406</v>
      </c>
      <c r="F108" s="23"/>
      <c r="G108" s="23"/>
      <c r="H108" s="23"/>
      <c r="I108" s="159"/>
      <c r="J108" s="159"/>
      <c r="K108" s="159">
        <f t="shared" si="11"/>
        <v>0</v>
      </c>
    </row>
    <row r="109" spans="1:11">
      <c r="A109" s="88" t="s">
        <v>114</v>
      </c>
      <c r="B109" s="89"/>
      <c r="C109" s="21" t="s">
        <v>68</v>
      </c>
      <c r="D109" s="21" t="s">
        <v>11</v>
      </c>
      <c r="E109" s="90">
        <v>1900</v>
      </c>
      <c r="F109" s="23"/>
      <c r="G109" s="23"/>
      <c r="H109" s="23"/>
      <c r="I109" s="159"/>
      <c r="J109" s="159"/>
      <c r="K109" s="159">
        <f t="shared" si="11"/>
        <v>0</v>
      </c>
    </row>
    <row r="110" spans="1:11" ht="12.75">
      <c r="A110" s="135" t="s">
        <v>205</v>
      </c>
      <c r="B110" s="89"/>
      <c r="C110" s="21" t="s">
        <v>24</v>
      </c>
      <c r="D110" s="21" t="s">
        <v>11</v>
      </c>
      <c r="E110" s="90">
        <v>272</v>
      </c>
      <c r="F110" s="23">
        <v>0</v>
      </c>
      <c r="G110" s="23">
        <v>0</v>
      </c>
      <c r="H110" s="23">
        <v>72</v>
      </c>
      <c r="I110" s="159">
        <v>32</v>
      </c>
      <c r="J110" s="159"/>
      <c r="K110" s="159">
        <f t="shared" si="11"/>
        <v>32</v>
      </c>
    </row>
    <row r="111" spans="1:11">
      <c r="A111" s="19" t="s">
        <v>115</v>
      </c>
      <c r="B111" s="20"/>
      <c r="C111" s="21" t="s">
        <v>29</v>
      </c>
      <c r="D111" s="21" t="s">
        <v>17</v>
      </c>
      <c r="E111" s="22">
        <v>1817</v>
      </c>
      <c r="F111" s="23">
        <v>400</v>
      </c>
      <c r="G111" s="23">
        <v>400</v>
      </c>
      <c r="H111" s="23">
        <v>200</v>
      </c>
      <c r="I111" s="159">
        <v>9</v>
      </c>
      <c r="J111" s="159">
        <v>4</v>
      </c>
      <c r="K111" s="159">
        <f t="shared" si="11"/>
        <v>13</v>
      </c>
    </row>
    <row r="112" spans="1:11">
      <c r="A112" s="91" t="s">
        <v>116</v>
      </c>
      <c r="B112" s="92"/>
      <c r="C112" s="68" t="s">
        <v>24</v>
      </c>
      <c r="D112" s="68" t="s">
        <v>11</v>
      </c>
      <c r="E112" s="67">
        <v>485</v>
      </c>
      <c r="F112" s="23">
        <v>0</v>
      </c>
      <c r="G112" s="23">
        <v>0</v>
      </c>
      <c r="H112" s="23">
        <v>0</v>
      </c>
      <c r="I112" s="159"/>
      <c r="J112" s="159"/>
      <c r="K112" s="159">
        <f t="shared" si="11"/>
        <v>0</v>
      </c>
    </row>
    <row r="113" spans="1:11">
      <c r="A113" s="19" t="s">
        <v>117</v>
      </c>
      <c r="B113" s="20"/>
      <c r="C113" s="21" t="s">
        <v>24</v>
      </c>
      <c r="D113" s="21" t="s">
        <v>17</v>
      </c>
      <c r="E113" s="22">
        <v>2666</v>
      </c>
      <c r="F113" s="23">
        <v>800</v>
      </c>
      <c r="G113" s="23">
        <v>800</v>
      </c>
      <c r="H113" s="23">
        <v>260</v>
      </c>
      <c r="I113" s="159"/>
      <c r="J113" s="159"/>
      <c r="K113" s="159">
        <f t="shared" si="11"/>
        <v>0</v>
      </c>
    </row>
    <row r="114" spans="1:11">
      <c r="A114" s="93" t="s">
        <v>118</v>
      </c>
      <c r="B114" s="94"/>
      <c r="C114" s="95" t="s">
        <v>24</v>
      </c>
      <c r="D114" s="95" t="s">
        <v>11</v>
      </c>
      <c r="E114" s="96">
        <v>888</v>
      </c>
      <c r="F114" s="97">
        <v>0</v>
      </c>
      <c r="G114" s="97">
        <v>250</v>
      </c>
      <c r="H114" s="97">
        <v>0</v>
      </c>
      <c r="I114" s="159"/>
      <c r="J114" s="159"/>
      <c r="K114" s="159">
        <f t="shared" si="11"/>
        <v>0</v>
      </c>
    </row>
    <row r="115" spans="1:11">
      <c r="A115" s="19" t="s">
        <v>118</v>
      </c>
      <c r="B115" s="20"/>
      <c r="C115" s="21" t="s">
        <v>24</v>
      </c>
      <c r="D115" s="21" t="s">
        <v>17</v>
      </c>
      <c r="E115" s="22">
        <v>1769</v>
      </c>
      <c r="F115" s="26">
        <v>0</v>
      </c>
      <c r="G115" s="26">
        <v>0</v>
      </c>
      <c r="H115" s="26">
        <v>0</v>
      </c>
      <c r="I115" s="159"/>
      <c r="J115" s="159"/>
      <c r="K115" s="159">
        <f t="shared" si="11"/>
        <v>0</v>
      </c>
    </row>
    <row r="116" spans="1:11">
      <c r="A116" s="98" t="s">
        <v>119</v>
      </c>
      <c r="B116" s="49"/>
      <c r="C116" s="29" t="s">
        <v>49</v>
      </c>
      <c r="D116" s="29" t="s">
        <v>11</v>
      </c>
      <c r="E116" s="30">
        <v>92</v>
      </c>
      <c r="F116" s="26"/>
      <c r="G116" s="26"/>
      <c r="H116" s="26"/>
      <c r="I116" s="159"/>
      <c r="J116" s="159"/>
      <c r="K116" s="159">
        <f t="shared" si="11"/>
        <v>0</v>
      </c>
    </row>
    <row r="117" spans="1:11">
      <c r="A117" s="19" t="s">
        <v>120</v>
      </c>
      <c r="B117" s="31"/>
      <c r="C117" s="21" t="s">
        <v>121</v>
      </c>
      <c r="D117" s="21" t="s">
        <v>11</v>
      </c>
      <c r="E117" s="22">
        <v>267</v>
      </c>
      <c r="F117" s="26"/>
      <c r="G117" s="26"/>
      <c r="H117" s="26"/>
      <c r="I117" s="159"/>
      <c r="J117" s="159"/>
      <c r="K117" s="159">
        <f t="shared" si="11"/>
        <v>0</v>
      </c>
    </row>
    <row r="118" spans="1:11">
      <c r="A118" s="19" t="s">
        <v>122</v>
      </c>
      <c r="B118" s="31"/>
      <c r="C118" s="21" t="s">
        <v>121</v>
      </c>
      <c r="D118" s="21" t="s">
        <v>11</v>
      </c>
      <c r="E118" s="22">
        <v>267</v>
      </c>
      <c r="F118" s="26"/>
      <c r="G118" s="26"/>
      <c r="H118" s="26"/>
      <c r="I118" s="159"/>
      <c r="J118" s="159"/>
      <c r="K118" s="159">
        <f t="shared" si="11"/>
        <v>0</v>
      </c>
    </row>
    <row r="119" spans="1:11">
      <c r="A119" s="19" t="s">
        <v>123</v>
      </c>
      <c r="B119" s="31"/>
      <c r="C119" s="21" t="s">
        <v>24</v>
      </c>
      <c r="D119" s="21" t="s">
        <v>17</v>
      </c>
      <c r="E119" s="22">
        <v>3513</v>
      </c>
      <c r="F119" s="26">
        <v>362</v>
      </c>
      <c r="G119" s="26">
        <v>362</v>
      </c>
      <c r="H119" s="26">
        <v>0</v>
      </c>
      <c r="I119" s="159"/>
      <c r="J119" s="159"/>
      <c r="K119" s="159">
        <f t="shared" si="11"/>
        <v>0</v>
      </c>
    </row>
    <row r="120" spans="1:11">
      <c r="A120" s="27" t="s">
        <v>124</v>
      </c>
      <c r="B120" s="28"/>
      <c r="C120" s="29" t="s">
        <v>24</v>
      </c>
      <c r="D120" s="29" t="s">
        <v>17</v>
      </c>
      <c r="E120" s="30">
        <v>12244</v>
      </c>
      <c r="F120" s="26">
        <v>611</v>
      </c>
      <c r="G120" s="26">
        <v>611</v>
      </c>
      <c r="H120" s="26">
        <v>189</v>
      </c>
      <c r="I120" s="159"/>
      <c r="J120" s="159"/>
      <c r="K120" s="159">
        <f t="shared" si="11"/>
        <v>0</v>
      </c>
    </row>
    <row r="121" spans="1:11">
      <c r="A121" s="27" t="s">
        <v>125</v>
      </c>
      <c r="B121" s="28"/>
      <c r="C121" s="29" t="s">
        <v>24</v>
      </c>
      <c r="D121" s="29" t="s">
        <v>11</v>
      </c>
      <c r="E121" s="30">
        <v>5332</v>
      </c>
      <c r="F121" s="26">
        <v>800</v>
      </c>
      <c r="G121" s="26">
        <v>800</v>
      </c>
      <c r="H121" s="26">
        <v>1200</v>
      </c>
      <c r="I121" s="159"/>
      <c r="J121" s="159">
        <v>0</v>
      </c>
      <c r="K121" s="159">
        <f t="shared" si="11"/>
        <v>0</v>
      </c>
    </row>
    <row r="122" spans="1:11">
      <c r="A122" s="33" t="s">
        <v>126</v>
      </c>
      <c r="B122" s="34"/>
      <c r="C122" s="35" t="s">
        <v>24</v>
      </c>
      <c r="D122" s="35" t="s">
        <v>11</v>
      </c>
      <c r="E122" s="36">
        <v>489</v>
      </c>
      <c r="F122" s="37"/>
      <c r="G122" s="37">
        <v>50</v>
      </c>
      <c r="H122" s="37">
        <v>70</v>
      </c>
      <c r="I122" s="159"/>
      <c r="J122" s="159"/>
      <c r="K122" s="159">
        <f t="shared" si="11"/>
        <v>0</v>
      </c>
    </row>
    <row r="123" spans="1:11">
      <c r="A123" s="49" t="s">
        <v>127</v>
      </c>
      <c r="B123" s="29"/>
      <c r="C123" s="29" t="s">
        <v>49</v>
      </c>
      <c r="D123" s="29" t="s">
        <v>11</v>
      </c>
      <c r="E123" s="30">
        <v>216</v>
      </c>
      <c r="F123" s="26"/>
      <c r="G123" s="26"/>
      <c r="H123" s="26"/>
      <c r="I123" s="159"/>
      <c r="J123" s="159"/>
      <c r="K123" s="159">
        <f t="shared" si="11"/>
        <v>0</v>
      </c>
    </row>
    <row r="124" spans="1:11">
      <c r="A124" s="49" t="s">
        <v>128</v>
      </c>
      <c r="B124" s="29"/>
      <c r="C124" s="29" t="s">
        <v>49</v>
      </c>
      <c r="D124" s="29" t="s">
        <v>11</v>
      </c>
      <c r="E124" s="30">
        <v>15</v>
      </c>
      <c r="F124" s="26"/>
      <c r="G124" s="26"/>
      <c r="H124" s="26"/>
      <c r="I124" s="159"/>
      <c r="J124" s="159"/>
      <c r="K124" s="159">
        <f t="shared" si="11"/>
        <v>0</v>
      </c>
    </row>
    <row r="125" spans="1:11">
      <c r="A125" s="49" t="s">
        <v>129</v>
      </c>
      <c r="B125" s="29"/>
      <c r="C125" s="29" t="s">
        <v>49</v>
      </c>
      <c r="D125" s="29" t="s">
        <v>11</v>
      </c>
      <c r="E125" s="30">
        <v>69</v>
      </c>
      <c r="F125" s="26"/>
      <c r="G125" s="26"/>
      <c r="H125" s="26"/>
      <c r="I125" s="159"/>
      <c r="J125" s="159"/>
      <c r="K125" s="159">
        <f t="shared" si="11"/>
        <v>0</v>
      </c>
    </row>
    <row r="126" spans="1:11">
      <c r="A126" s="31" t="s">
        <v>130</v>
      </c>
      <c r="B126" s="21"/>
      <c r="C126" s="21" t="s">
        <v>14</v>
      </c>
      <c r="D126" s="21" t="s">
        <v>11</v>
      </c>
      <c r="E126" s="22">
        <v>280</v>
      </c>
      <c r="F126" s="23"/>
      <c r="G126" s="23"/>
      <c r="H126" s="23"/>
      <c r="I126" s="159"/>
      <c r="J126" s="159"/>
      <c r="K126" s="159">
        <f t="shared" si="11"/>
        <v>0</v>
      </c>
    </row>
    <row r="127" spans="1:11">
      <c r="A127" s="31" t="s">
        <v>131</v>
      </c>
      <c r="B127" s="21"/>
      <c r="C127" s="21" t="s">
        <v>14</v>
      </c>
      <c r="D127" s="21" t="s">
        <v>11</v>
      </c>
      <c r="E127" s="22">
        <v>123</v>
      </c>
      <c r="F127" s="23"/>
      <c r="G127" s="23"/>
      <c r="H127" s="23"/>
      <c r="I127" s="159"/>
      <c r="J127" s="159"/>
      <c r="K127" s="159">
        <f t="shared" si="11"/>
        <v>0</v>
      </c>
    </row>
    <row r="128" spans="1:11">
      <c r="A128" s="31" t="s">
        <v>132</v>
      </c>
      <c r="B128" s="21"/>
      <c r="C128" s="21" t="s">
        <v>14</v>
      </c>
      <c r="D128" s="21" t="s">
        <v>11</v>
      </c>
      <c r="E128" s="22">
        <v>121</v>
      </c>
      <c r="F128" s="23"/>
      <c r="G128" s="23"/>
      <c r="H128" s="23"/>
      <c r="I128" s="159"/>
      <c r="J128" s="159"/>
      <c r="K128" s="159">
        <f t="shared" si="11"/>
        <v>0</v>
      </c>
    </row>
    <row r="129" spans="1:13">
      <c r="A129" s="31" t="s">
        <v>133</v>
      </c>
      <c r="B129" s="21"/>
      <c r="C129" s="21" t="s">
        <v>14</v>
      </c>
      <c r="D129" s="21" t="s">
        <v>11</v>
      </c>
      <c r="E129" s="22">
        <v>77</v>
      </c>
      <c r="F129" s="23"/>
      <c r="G129" s="23"/>
      <c r="H129" s="23"/>
      <c r="I129" s="159"/>
      <c r="J129" s="159"/>
      <c r="K129" s="159">
        <f t="shared" si="11"/>
        <v>0</v>
      </c>
    </row>
    <row r="130" spans="1:13" ht="12" thickBot="1">
      <c r="A130" s="43" t="s">
        <v>7</v>
      </c>
      <c r="B130" s="43" t="s">
        <v>7</v>
      </c>
      <c r="C130" s="44" t="s">
        <v>7</v>
      </c>
      <c r="D130" s="44" t="s">
        <v>7</v>
      </c>
      <c r="E130" s="44" t="s">
        <v>7</v>
      </c>
      <c r="F130" s="1"/>
      <c r="G130" s="1"/>
    </row>
    <row r="131" spans="1:13" ht="12" thickBot="1">
      <c r="A131" s="14" t="s">
        <v>134</v>
      </c>
      <c r="B131" s="15"/>
      <c r="C131" s="15"/>
      <c r="D131" s="15"/>
      <c r="E131" s="17">
        <f t="shared" ref="E131:K131" si="12">SUM(E133:E144)</f>
        <v>17916.504208385999</v>
      </c>
      <c r="F131" s="17">
        <f t="shared" si="12"/>
        <v>1597</v>
      </c>
      <c r="G131" s="17">
        <f t="shared" si="12"/>
        <v>1947</v>
      </c>
      <c r="H131" s="17">
        <f t="shared" si="12"/>
        <v>1775</v>
      </c>
      <c r="I131" s="17">
        <f t="shared" si="12"/>
        <v>399</v>
      </c>
      <c r="J131" s="17">
        <f t="shared" si="12"/>
        <v>291</v>
      </c>
      <c r="K131" s="17">
        <f t="shared" si="12"/>
        <v>690</v>
      </c>
    </row>
    <row r="132" spans="1:13">
      <c r="A132" s="43" t="s">
        <v>7</v>
      </c>
      <c r="B132" s="43" t="s">
        <v>7</v>
      </c>
      <c r="C132" s="44" t="s">
        <v>7</v>
      </c>
      <c r="D132" s="44" t="s">
        <v>7</v>
      </c>
      <c r="E132" s="44" t="s">
        <v>7</v>
      </c>
      <c r="F132" s="1"/>
      <c r="G132" s="1"/>
    </row>
    <row r="133" spans="1:13">
      <c r="A133" s="20" t="s">
        <v>135</v>
      </c>
      <c r="B133" s="20"/>
      <c r="C133" s="21" t="s">
        <v>24</v>
      </c>
      <c r="D133" s="21" t="s">
        <v>11</v>
      </c>
      <c r="E133" s="22">
        <v>597</v>
      </c>
      <c r="F133" s="23">
        <v>0</v>
      </c>
      <c r="G133" s="23">
        <v>0</v>
      </c>
      <c r="H133" s="23">
        <v>0</v>
      </c>
      <c r="I133" s="159"/>
      <c r="J133" s="159"/>
      <c r="K133" s="159">
        <f>SUM(I133:J133)</f>
        <v>0</v>
      </c>
    </row>
    <row r="134" spans="1:13">
      <c r="A134" s="34" t="s">
        <v>136</v>
      </c>
      <c r="B134" s="34"/>
      <c r="C134" s="35" t="s">
        <v>24</v>
      </c>
      <c r="D134" s="35" t="s">
        <v>17</v>
      </c>
      <c r="E134" s="36">
        <v>2544</v>
      </c>
      <c r="F134" s="37">
        <v>0</v>
      </c>
      <c r="G134" s="37">
        <v>350</v>
      </c>
      <c r="H134" s="37">
        <v>350</v>
      </c>
      <c r="I134" s="159">
        <v>42</v>
      </c>
      <c r="J134" s="159">
        <f>35+73</f>
        <v>108</v>
      </c>
      <c r="K134" s="159">
        <f t="shared" ref="K134:K144" si="13">SUM(I134:J134)</f>
        <v>150</v>
      </c>
      <c r="M134" s="169">
        <f>J131/J210</f>
        <v>0.38800000000000001</v>
      </c>
    </row>
    <row r="135" spans="1:13">
      <c r="A135" s="20" t="s">
        <v>137</v>
      </c>
      <c r="B135" s="20"/>
      <c r="C135" s="21" t="s">
        <v>24</v>
      </c>
      <c r="D135" s="21" t="s">
        <v>17</v>
      </c>
      <c r="E135" s="22">
        <v>1850.5849583859999</v>
      </c>
      <c r="F135" s="26">
        <v>350</v>
      </c>
      <c r="G135" s="26">
        <v>350</v>
      </c>
      <c r="H135" s="26">
        <v>355</v>
      </c>
      <c r="I135" s="159">
        <v>240</v>
      </c>
      <c r="J135" s="159"/>
      <c r="K135" s="159">
        <f t="shared" si="13"/>
        <v>240</v>
      </c>
    </row>
    <row r="136" spans="1:13">
      <c r="A136" s="20" t="s">
        <v>137</v>
      </c>
      <c r="B136" s="20"/>
      <c r="C136" s="21" t="s">
        <v>24</v>
      </c>
      <c r="D136" s="21" t="s">
        <v>11</v>
      </c>
      <c r="E136" s="22">
        <f>618+(9.25*177.721)</f>
        <v>2261.9192499999999</v>
      </c>
      <c r="F136" s="26">
        <v>200</v>
      </c>
      <c r="G136" s="26">
        <v>200</v>
      </c>
      <c r="H136" s="26">
        <v>300</v>
      </c>
      <c r="I136" s="159">
        <v>117</v>
      </c>
      <c r="J136" s="159">
        <f>136+47</f>
        <v>183</v>
      </c>
      <c r="K136" s="159">
        <f t="shared" si="13"/>
        <v>300</v>
      </c>
    </row>
    <row r="137" spans="1:13">
      <c r="A137" s="20" t="s">
        <v>138</v>
      </c>
      <c r="B137" s="31"/>
      <c r="C137" s="21" t="s">
        <v>26</v>
      </c>
      <c r="D137" s="21" t="s">
        <v>17</v>
      </c>
      <c r="E137" s="22">
        <v>1781</v>
      </c>
      <c r="F137" s="26">
        <v>397</v>
      </c>
      <c r="G137" s="26">
        <v>397</v>
      </c>
      <c r="H137" s="26">
        <v>200</v>
      </c>
      <c r="I137" s="159"/>
      <c r="J137" s="159"/>
      <c r="K137" s="159">
        <f t="shared" si="13"/>
        <v>0</v>
      </c>
    </row>
    <row r="138" spans="1:13">
      <c r="A138" s="20" t="s">
        <v>139</v>
      </c>
      <c r="B138" s="21"/>
      <c r="C138" s="21" t="s">
        <v>140</v>
      </c>
      <c r="D138" s="21" t="s">
        <v>11</v>
      </c>
      <c r="E138" s="22">
        <v>3481</v>
      </c>
      <c r="F138" s="26"/>
      <c r="G138" s="26"/>
      <c r="H138" s="26"/>
      <c r="I138" s="159"/>
      <c r="J138" s="159"/>
      <c r="K138" s="159">
        <f t="shared" si="13"/>
        <v>0</v>
      </c>
    </row>
    <row r="139" spans="1:13">
      <c r="A139" s="20" t="s">
        <v>141</v>
      </c>
      <c r="B139" s="21"/>
      <c r="C139" s="21" t="s">
        <v>24</v>
      </c>
      <c r="D139" s="21" t="s">
        <v>11</v>
      </c>
      <c r="E139" s="22">
        <v>151</v>
      </c>
      <c r="F139" s="26">
        <v>50</v>
      </c>
      <c r="G139" s="26">
        <v>50</v>
      </c>
      <c r="H139" s="26">
        <v>0</v>
      </c>
      <c r="I139" s="159"/>
      <c r="J139" s="159"/>
      <c r="K139" s="159">
        <f t="shared" si="13"/>
        <v>0</v>
      </c>
    </row>
    <row r="140" spans="1:13">
      <c r="A140" s="20" t="s">
        <v>142</v>
      </c>
      <c r="B140" s="21"/>
      <c r="C140" s="21" t="s">
        <v>68</v>
      </c>
      <c r="D140" s="21" t="s">
        <v>11</v>
      </c>
      <c r="E140" s="22">
        <f>10*200</f>
        <v>2000</v>
      </c>
      <c r="F140" s="26">
        <v>250</v>
      </c>
      <c r="G140" s="26">
        <v>250</v>
      </c>
      <c r="H140" s="26">
        <v>250</v>
      </c>
      <c r="I140" s="159"/>
      <c r="J140" s="159"/>
      <c r="K140" s="159">
        <f t="shared" si="13"/>
        <v>0</v>
      </c>
    </row>
    <row r="141" spans="1:13">
      <c r="A141" s="31" t="s">
        <v>143</v>
      </c>
      <c r="B141" s="31"/>
      <c r="C141" s="21" t="s">
        <v>14</v>
      </c>
      <c r="D141" s="21" t="s">
        <v>11</v>
      </c>
      <c r="E141" s="22">
        <v>393</v>
      </c>
      <c r="F141" s="23"/>
      <c r="G141" s="23"/>
      <c r="H141" s="23"/>
      <c r="I141" s="159"/>
      <c r="J141" s="159"/>
      <c r="K141" s="159">
        <f t="shared" si="13"/>
        <v>0</v>
      </c>
    </row>
    <row r="142" spans="1:13">
      <c r="A142" s="31" t="s">
        <v>144</v>
      </c>
      <c r="B142" s="31"/>
      <c r="C142" s="21" t="s">
        <v>14</v>
      </c>
      <c r="D142" s="21" t="s">
        <v>11</v>
      </c>
      <c r="E142" s="22">
        <v>77</v>
      </c>
      <c r="F142" s="23"/>
      <c r="G142" s="23"/>
      <c r="H142" s="23"/>
      <c r="I142" s="159"/>
      <c r="J142" s="159"/>
      <c r="K142" s="159">
        <f t="shared" si="13"/>
        <v>0</v>
      </c>
    </row>
    <row r="143" spans="1:13">
      <c r="A143" s="31" t="s">
        <v>145</v>
      </c>
      <c r="B143" s="21"/>
      <c r="C143" s="21" t="s">
        <v>14</v>
      </c>
      <c r="D143" s="21" t="s">
        <v>11</v>
      </c>
      <c r="E143" s="22">
        <v>163</v>
      </c>
      <c r="F143" s="23"/>
      <c r="G143" s="23"/>
      <c r="H143" s="23"/>
      <c r="I143" s="159"/>
      <c r="J143" s="159"/>
      <c r="K143" s="159">
        <f t="shared" si="13"/>
        <v>0</v>
      </c>
    </row>
    <row r="144" spans="1:13">
      <c r="A144" s="20" t="s">
        <v>146</v>
      </c>
      <c r="B144" s="21"/>
      <c r="C144" s="21" t="s">
        <v>24</v>
      </c>
      <c r="D144" s="21" t="s">
        <v>17</v>
      </c>
      <c r="E144" s="22">
        <v>2617</v>
      </c>
      <c r="F144" s="26">
        <v>350</v>
      </c>
      <c r="G144" s="26">
        <v>350</v>
      </c>
      <c r="H144" s="26">
        <v>320</v>
      </c>
      <c r="I144" s="159"/>
      <c r="J144" s="159"/>
      <c r="K144" s="159">
        <f t="shared" si="13"/>
        <v>0</v>
      </c>
    </row>
    <row r="145" spans="1:11" ht="12" thickBot="1">
      <c r="A145" s="43" t="s">
        <v>7</v>
      </c>
      <c r="B145" s="43" t="s">
        <v>7</v>
      </c>
      <c r="C145" s="44" t="s">
        <v>7</v>
      </c>
      <c r="D145" s="44" t="s">
        <v>7</v>
      </c>
      <c r="E145" s="44" t="s">
        <v>7</v>
      </c>
      <c r="F145" s="1"/>
      <c r="G145" s="1"/>
    </row>
    <row r="146" spans="1:11" ht="12" thickBot="1">
      <c r="A146" s="14" t="s">
        <v>147</v>
      </c>
      <c r="B146" s="15"/>
      <c r="C146" s="14"/>
      <c r="D146" s="15"/>
      <c r="E146" s="17">
        <f>SUM(E149:E184)</f>
        <v>36482.046999999999</v>
      </c>
      <c r="F146" s="17">
        <f t="shared" ref="F146:K146" si="14">SUM(F148:F171)</f>
        <v>5758</v>
      </c>
      <c r="G146" s="17">
        <f t="shared" si="14"/>
        <v>6358</v>
      </c>
      <c r="H146" s="17">
        <f t="shared" si="14"/>
        <v>5685</v>
      </c>
      <c r="I146" s="17">
        <f t="shared" si="14"/>
        <v>192</v>
      </c>
      <c r="J146" s="17">
        <f t="shared" si="14"/>
        <v>0</v>
      </c>
      <c r="K146" s="17">
        <f t="shared" si="14"/>
        <v>192</v>
      </c>
    </row>
    <row r="147" spans="1:11">
      <c r="A147" s="43" t="s">
        <v>7</v>
      </c>
      <c r="B147" s="43" t="s">
        <v>7</v>
      </c>
      <c r="C147" s="44" t="s">
        <v>7</v>
      </c>
      <c r="D147" s="44" t="s">
        <v>7</v>
      </c>
      <c r="E147" s="44" t="s">
        <v>7</v>
      </c>
      <c r="F147" s="1"/>
      <c r="G147" s="1"/>
    </row>
    <row r="148" spans="1:11">
      <c r="A148" s="99" t="s">
        <v>148</v>
      </c>
      <c r="B148" s="100"/>
      <c r="C148" s="101" t="s">
        <v>24</v>
      </c>
      <c r="D148" s="21" t="s">
        <v>17</v>
      </c>
      <c r="E148" s="102">
        <v>889</v>
      </c>
      <c r="F148" s="26">
        <v>100</v>
      </c>
      <c r="G148" s="26">
        <v>100</v>
      </c>
      <c r="H148" s="26">
        <v>0</v>
      </c>
      <c r="I148" s="159"/>
      <c r="J148" s="159"/>
      <c r="K148" s="159">
        <f>SUM(I148:J148)</f>
        <v>0</v>
      </c>
    </row>
    <row r="149" spans="1:11">
      <c r="A149" s="20" t="s">
        <v>149</v>
      </c>
      <c r="B149" s="20"/>
      <c r="C149" s="21" t="s">
        <v>24</v>
      </c>
      <c r="D149" s="21" t="s">
        <v>17</v>
      </c>
      <c r="E149" s="22">
        <v>194</v>
      </c>
      <c r="F149" s="26">
        <v>0</v>
      </c>
      <c r="G149" s="26">
        <v>0</v>
      </c>
      <c r="H149" s="26">
        <v>0</v>
      </c>
      <c r="I149" s="159"/>
      <c r="J149" s="159"/>
      <c r="K149" s="159">
        <f t="shared" ref="K149:K183" si="15">SUM(I149:J149)</f>
        <v>0</v>
      </c>
    </row>
    <row r="150" spans="1:11">
      <c r="A150" s="20" t="s">
        <v>149</v>
      </c>
      <c r="B150" s="20"/>
      <c r="C150" s="21" t="s">
        <v>24</v>
      </c>
      <c r="D150" s="21" t="s">
        <v>11</v>
      </c>
      <c r="E150" s="22">
        <v>883</v>
      </c>
      <c r="F150" s="26">
        <v>0</v>
      </c>
      <c r="G150" s="26">
        <v>0</v>
      </c>
      <c r="H150" s="26">
        <v>0</v>
      </c>
      <c r="I150" s="159"/>
      <c r="J150" s="159"/>
      <c r="K150" s="159">
        <f t="shared" si="15"/>
        <v>0</v>
      </c>
    </row>
    <row r="151" spans="1:11">
      <c r="A151" s="20" t="s">
        <v>150</v>
      </c>
      <c r="B151" s="20"/>
      <c r="C151" s="21" t="s">
        <v>24</v>
      </c>
      <c r="D151" s="21" t="s">
        <v>17</v>
      </c>
      <c r="E151" s="22">
        <v>2544</v>
      </c>
      <c r="F151" s="26">
        <v>346</v>
      </c>
      <c r="G151" s="26">
        <v>346</v>
      </c>
      <c r="H151" s="26">
        <v>0</v>
      </c>
      <c r="I151" s="159"/>
      <c r="J151" s="159"/>
      <c r="K151" s="159">
        <f t="shared" si="15"/>
        <v>0</v>
      </c>
    </row>
    <row r="152" spans="1:11">
      <c r="A152" s="103" t="s">
        <v>151</v>
      </c>
      <c r="B152" s="103"/>
      <c r="C152" s="104" t="s">
        <v>24</v>
      </c>
      <c r="D152" s="104" t="s">
        <v>17</v>
      </c>
      <c r="E152" s="105">
        <v>2466</v>
      </c>
      <c r="F152" s="106">
        <v>246</v>
      </c>
      <c r="G152" s="106">
        <v>246</v>
      </c>
      <c r="H152" s="106">
        <v>170</v>
      </c>
      <c r="I152" s="159"/>
      <c r="J152" s="159"/>
      <c r="K152" s="159">
        <f t="shared" si="15"/>
        <v>0</v>
      </c>
    </row>
    <row r="153" spans="1:11">
      <c r="A153" s="103" t="s">
        <v>151</v>
      </c>
      <c r="B153" s="103"/>
      <c r="C153" s="104" t="s">
        <v>24</v>
      </c>
      <c r="D153" s="104" t="s">
        <v>11</v>
      </c>
      <c r="E153" s="105">
        <v>889</v>
      </c>
      <c r="F153" s="106">
        <v>50</v>
      </c>
      <c r="G153" s="106">
        <v>50</v>
      </c>
      <c r="H153" s="106">
        <v>50</v>
      </c>
      <c r="I153" s="159"/>
      <c r="J153" s="159"/>
      <c r="K153" s="159">
        <f t="shared" si="15"/>
        <v>0</v>
      </c>
    </row>
    <row r="154" spans="1:11">
      <c r="A154" s="34" t="s">
        <v>151</v>
      </c>
      <c r="B154" s="34"/>
      <c r="C154" s="35" t="s">
        <v>26</v>
      </c>
      <c r="D154" s="35" t="s">
        <v>17</v>
      </c>
      <c r="E154" s="36">
        <v>2310</v>
      </c>
      <c r="F154" s="37"/>
      <c r="G154" s="37">
        <v>550</v>
      </c>
      <c r="H154" s="37">
        <v>250</v>
      </c>
      <c r="I154" s="159"/>
      <c r="J154" s="159"/>
      <c r="K154" s="159">
        <f t="shared" si="15"/>
        <v>0</v>
      </c>
    </row>
    <row r="155" spans="1:11">
      <c r="A155" s="34" t="s">
        <v>152</v>
      </c>
      <c r="B155" s="34"/>
      <c r="C155" s="35" t="s">
        <v>24</v>
      </c>
      <c r="D155" s="35" t="s">
        <v>11</v>
      </c>
      <c r="E155" s="36">
        <v>445</v>
      </c>
      <c r="F155" s="37"/>
      <c r="G155" s="37">
        <v>50</v>
      </c>
      <c r="H155" s="37">
        <v>50</v>
      </c>
      <c r="I155" s="159"/>
      <c r="J155" s="159"/>
      <c r="K155" s="159">
        <f t="shared" si="15"/>
        <v>0</v>
      </c>
    </row>
    <row r="156" spans="1:11">
      <c r="A156" s="28" t="s">
        <v>153</v>
      </c>
      <c r="B156" s="107" t="s">
        <v>61</v>
      </c>
      <c r="C156" s="29" t="s">
        <v>26</v>
      </c>
      <c r="D156" s="29" t="s">
        <v>17</v>
      </c>
      <c r="E156" s="30">
        <v>4325</v>
      </c>
      <c r="F156" s="26">
        <v>1180</v>
      </c>
      <c r="G156" s="26">
        <v>1180</v>
      </c>
      <c r="H156" s="26">
        <v>1300</v>
      </c>
      <c r="I156" s="159">
        <v>62</v>
      </c>
      <c r="J156" s="159"/>
      <c r="K156" s="159">
        <f t="shared" si="15"/>
        <v>62</v>
      </c>
    </row>
    <row r="157" spans="1:11">
      <c r="A157" s="28" t="s">
        <v>153</v>
      </c>
      <c r="B157" s="107" t="s">
        <v>61</v>
      </c>
      <c r="C157" s="29" t="s">
        <v>29</v>
      </c>
      <c r="D157" s="29" t="s">
        <v>17</v>
      </c>
      <c r="E157" s="30">
        <v>1454</v>
      </c>
      <c r="F157" s="26">
        <v>450</v>
      </c>
      <c r="G157" s="26">
        <v>450</v>
      </c>
      <c r="H157" s="26">
        <v>262</v>
      </c>
      <c r="I157" s="159"/>
      <c r="J157" s="159"/>
      <c r="K157" s="159">
        <f t="shared" si="15"/>
        <v>0</v>
      </c>
    </row>
    <row r="158" spans="1:11">
      <c r="A158" s="108" t="s">
        <v>154</v>
      </c>
      <c r="B158" s="109"/>
      <c r="C158" s="83" t="s">
        <v>29</v>
      </c>
      <c r="D158" s="83" t="s">
        <v>17</v>
      </c>
      <c r="E158" s="84">
        <v>1950</v>
      </c>
      <c r="F158" s="110">
        <v>250</v>
      </c>
      <c r="G158" s="110">
        <v>200</v>
      </c>
      <c r="H158" s="110">
        <v>100</v>
      </c>
      <c r="I158" s="159">
        <v>61</v>
      </c>
      <c r="J158" s="159"/>
      <c r="K158" s="159">
        <f t="shared" si="15"/>
        <v>61</v>
      </c>
    </row>
    <row r="159" spans="1:11">
      <c r="A159" s="34" t="s">
        <v>154</v>
      </c>
      <c r="B159" s="111"/>
      <c r="C159" s="35" t="s">
        <v>29</v>
      </c>
      <c r="D159" s="35" t="s">
        <v>11</v>
      </c>
      <c r="E159" s="36">
        <v>76</v>
      </c>
      <c r="F159" s="37">
        <v>0</v>
      </c>
      <c r="G159" s="37">
        <v>50</v>
      </c>
      <c r="H159" s="37">
        <v>25</v>
      </c>
      <c r="I159" s="159">
        <v>10</v>
      </c>
      <c r="J159" s="159"/>
      <c r="K159" s="159">
        <f t="shared" si="15"/>
        <v>10</v>
      </c>
    </row>
    <row r="160" spans="1:11">
      <c r="A160" s="20" t="s">
        <v>155</v>
      </c>
      <c r="B160" s="112"/>
      <c r="C160" s="21" t="s">
        <v>26</v>
      </c>
      <c r="D160" s="21" t="s">
        <v>17</v>
      </c>
      <c r="E160" s="22">
        <v>1030</v>
      </c>
      <c r="F160" s="26">
        <v>550</v>
      </c>
      <c r="G160" s="26">
        <v>550</v>
      </c>
      <c r="H160" s="26">
        <v>350</v>
      </c>
      <c r="I160" s="159">
        <v>49</v>
      </c>
      <c r="J160" s="159"/>
      <c r="K160" s="159">
        <f t="shared" si="15"/>
        <v>49</v>
      </c>
    </row>
    <row r="161" spans="1:11">
      <c r="A161" s="20" t="s">
        <v>155</v>
      </c>
      <c r="B161" s="112"/>
      <c r="C161" s="21" t="s">
        <v>26</v>
      </c>
      <c r="D161" s="21" t="s">
        <v>17</v>
      </c>
      <c r="E161" s="22">
        <v>3554</v>
      </c>
      <c r="F161" s="26">
        <v>550</v>
      </c>
      <c r="G161" s="26">
        <v>550</v>
      </c>
      <c r="H161" s="26">
        <v>750</v>
      </c>
      <c r="I161" s="159"/>
      <c r="J161" s="159"/>
      <c r="K161" s="159">
        <f t="shared" si="15"/>
        <v>0</v>
      </c>
    </row>
    <row r="162" spans="1:11">
      <c r="A162" s="20" t="s">
        <v>155</v>
      </c>
      <c r="B162" s="112"/>
      <c r="C162" s="21" t="s">
        <v>26</v>
      </c>
      <c r="D162" s="21" t="s">
        <v>11</v>
      </c>
      <c r="E162" s="22">
        <v>1244.047</v>
      </c>
      <c r="F162" s="26">
        <v>175</v>
      </c>
      <c r="G162" s="26">
        <v>175</v>
      </c>
      <c r="H162" s="26">
        <v>75</v>
      </c>
      <c r="I162" s="159"/>
      <c r="J162" s="159"/>
      <c r="K162" s="159">
        <f t="shared" si="15"/>
        <v>0</v>
      </c>
    </row>
    <row r="163" spans="1:11">
      <c r="A163" s="28" t="s">
        <v>153</v>
      </c>
      <c r="B163" s="107" t="s">
        <v>61</v>
      </c>
      <c r="C163" s="29" t="s">
        <v>26</v>
      </c>
      <c r="D163" s="29" t="s">
        <v>17</v>
      </c>
      <c r="E163" s="30">
        <v>5484</v>
      </c>
      <c r="F163" s="26">
        <v>900</v>
      </c>
      <c r="G163" s="26">
        <v>900</v>
      </c>
      <c r="H163" s="26">
        <v>1603</v>
      </c>
      <c r="I163" s="159"/>
      <c r="J163" s="159"/>
      <c r="K163" s="159">
        <f t="shared" si="15"/>
        <v>0</v>
      </c>
    </row>
    <row r="164" spans="1:11">
      <c r="A164" s="28" t="s">
        <v>153</v>
      </c>
      <c r="B164" s="107" t="s">
        <v>61</v>
      </c>
      <c r="C164" s="29" t="s">
        <v>26</v>
      </c>
      <c r="D164" s="29" t="s">
        <v>17</v>
      </c>
      <c r="E164" s="30">
        <v>738</v>
      </c>
      <c r="F164" s="26">
        <v>508</v>
      </c>
      <c r="G164" s="26">
        <v>508</v>
      </c>
      <c r="H164" s="26">
        <v>500</v>
      </c>
      <c r="I164" s="159">
        <v>10</v>
      </c>
      <c r="J164" s="159"/>
      <c r="K164" s="159">
        <f t="shared" si="15"/>
        <v>10</v>
      </c>
    </row>
    <row r="165" spans="1:11">
      <c r="A165" s="28" t="s">
        <v>156</v>
      </c>
      <c r="B165" s="29"/>
      <c r="C165" s="29" t="s">
        <v>26</v>
      </c>
      <c r="D165" s="29" t="s">
        <v>11</v>
      </c>
      <c r="E165" s="30">
        <v>65</v>
      </c>
      <c r="F165" s="26">
        <v>65</v>
      </c>
      <c r="G165" s="26">
        <v>65</v>
      </c>
      <c r="H165" s="26">
        <v>0</v>
      </c>
      <c r="I165" s="159"/>
      <c r="J165" s="159"/>
      <c r="K165" s="159">
        <f t="shared" si="15"/>
        <v>0</v>
      </c>
    </row>
    <row r="166" spans="1:11">
      <c r="A166" s="20" t="s">
        <v>157</v>
      </c>
      <c r="B166" s="21"/>
      <c r="C166" s="21" t="s">
        <v>14</v>
      </c>
      <c r="D166" s="21" t="s">
        <v>11</v>
      </c>
      <c r="E166" s="22">
        <v>215</v>
      </c>
      <c r="F166" s="23"/>
      <c r="G166" s="23"/>
      <c r="H166" s="23"/>
      <c r="I166" s="159"/>
      <c r="J166" s="159"/>
      <c r="K166" s="159">
        <f t="shared" si="15"/>
        <v>0</v>
      </c>
    </row>
    <row r="167" spans="1:11">
      <c r="A167" s="20" t="s">
        <v>158</v>
      </c>
      <c r="B167" s="21"/>
      <c r="C167" s="21" t="s">
        <v>14</v>
      </c>
      <c r="D167" s="21" t="s">
        <v>11</v>
      </c>
      <c r="E167" s="22">
        <v>226</v>
      </c>
      <c r="F167" s="23"/>
      <c r="G167" s="23"/>
      <c r="H167" s="23"/>
      <c r="I167" s="159"/>
      <c r="J167" s="159"/>
      <c r="K167" s="159">
        <f t="shared" si="15"/>
        <v>0</v>
      </c>
    </row>
    <row r="168" spans="1:11">
      <c r="A168" s="20" t="s">
        <v>159</v>
      </c>
      <c r="B168" s="21"/>
      <c r="C168" s="21" t="s">
        <v>14</v>
      </c>
      <c r="D168" s="21" t="s">
        <v>11</v>
      </c>
      <c r="E168" s="22">
        <v>60</v>
      </c>
      <c r="F168" s="23"/>
      <c r="G168" s="23"/>
      <c r="H168" s="23"/>
      <c r="I168" s="159"/>
      <c r="J168" s="159"/>
      <c r="K168" s="159">
        <f t="shared" si="15"/>
        <v>0</v>
      </c>
    </row>
    <row r="169" spans="1:11">
      <c r="A169" s="20" t="s">
        <v>160</v>
      </c>
      <c r="B169" s="31"/>
      <c r="C169" s="21" t="s">
        <v>26</v>
      </c>
      <c r="D169" s="21" t="s">
        <v>17</v>
      </c>
      <c r="E169" s="22">
        <v>807</v>
      </c>
      <c r="F169" s="26">
        <v>288</v>
      </c>
      <c r="G169" s="26">
        <v>288</v>
      </c>
      <c r="H169" s="26">
        <v>0</v>
      </c>
      <c r="I169" s="159"/>
      <c r="J169" s="159"/>
      <c r="K169" s="159">
        <f t="shared" si="15"/>
        <v>0</v>
      </c>
    </row>
    <row r="170" spans="1:11">
      <c r="A170" s="20" t="s">
        <v>161</v>
      </c>
      <c r="B170" s="20"/>
      <c r="C170" s="21" t="s">
        <v>162</v>
      </c>
      <c r="D170" s="21" t="s">
        <v>11</v>
      </c>
      <c r="E170" s="22">
        <v>622</v>
      </c>
      <c r="F170" s="26"/>
      <c r="G170" s="26"/>
      <c r="H170" s="26">
        <v>100</v>
      </c>
      <c r="I170" s="159"/>
      <c r="J170" s="159"/>
      <c r="K170" s="159">
        <f t="shared" si="15"/>
        <v>0</v>
      </c>
    </row>
    <row r="171" spans="1:11">
      <c r="A171" s="20" t="s">
        <v>163</v>
      </c>
      <c r="B171" s="20"/>
      <c r="C171" s="21" t="s">
        <v>140</v>
      </c>
      <c r="D171" s="21" t="s">
        <v>11</v>
      </c>
      <c r="E171" s="22">
        <v>2451</v>
      </c>
      <c r="F171" s="26">
        <v>100</v>
      </c>
      <c r="G171" s="26">
        <v>100</v>
      </c>
      <c r="H171" s="26">
        <v>100</v>
      </c>
      <c r="I171" s="159"/>
      <c r="J171" s="159"/>
      <c r="K171" s="159">
        <f t="shared" si="15"/>
        <v>0</v>
      </c>
    </row>
    <row r="172" spans="1:11">
      <c r="A172" s="49" t="s">
        <v>164</v>
      </c>
      <c r="B172" s="49"/>
      <c r="C172" s="29" t="s">
        <v>49</v>
      </c>
      <c r="D172" s="29" t="s">
        <v>11</v>
      </c>
      <c r="E172" s="30">
        <v>390</v>
      </c>
      <c r="F172" s="26"/>
      <c r="G172" s="26"/>
      <c r="H172" s="26"/>
      <c r="I172" s="159"/>
      <c r="J172" s="159"/>
      <c r="K172" s="159">
        <f t="shared" si="15"/>
        <v>0</v>
      </c>
    </row>
    <row r="173" spans="1:11">
      <c r="A173" s="113" t="s">
        <v>165</v>
      </c>
      <c r="B173" s="29"/>
      <c r="C173" s="29" t="s">
        <v>49</v>
      </c>
      <c r="D173" s="29" t="s">
        <v>11</v>
      </c>
      <c r="E173" s="30">
        <v>172</v>
      </c>
      <c r="F173" s="26"/>
      <c r="G173" s="26"/>
      <c r="H173" s="26"/>
      <c r="I173" s="159"/>
      <c r="J173" s="159"/>
      <c r="K173" s="159">
        <f t="shared" si="15"/>
        <v>0</v>
      </c>
    </row>
    <row r="174" spans="1:11">
      <c r="A174" s="113" t="s">
        <v>166</v>
      </c>
      <c r="B174" s="49"/>
      <c r="C174" s="29" t="s">
        <v>49</v>
      </c>
      <c r="D174" s="29" t="s">
        <v>11</v>
      </c>
      <c r="E174" s="30">
        <v>47</v>
      </c>
      <c r="F174" s="26"/>
      <c r="G174" s="26"/>
      <c r="H174" s="26"/>
      <c r="I174" s="159"/>
      <c r="J174" s="159"/>
      <c r="K174" s="159">
        <f t="shared" si="15"/>
        <v>0</v>
      </c>
    </row>
    <row r="175" spans="1:11">
      <c r="A175" s="113" t="s">
        <v>167</v>
      </c>
      <c r="B175" s="49"/>
      <c r="C175" s="29" t="s">
        <v>168</v>
      </c>
      <c r="D175" s="29" t="s">
        <v>11</v>
      </c>
      <c r="E175" s="30">
        <v>71</v>
      </c>
      <c r="F175" s="26"/>
      <c r="G175" s="26"/>
      <c r="H175" s="26"/>
      <c r="I175" s="159"/>
      <c r="J175" s="159"/>
      <c r="K175" s="159">
        <f t="shared" si="15"/>
        <v>0</v>
      </c>
    </row>
    <row r="176" spans="1:11">
      <c r="A176" s="113" t="s">
        <v>169</v>
      </c>
      <c r="B176" s="49"/>
      <c r="C176" s="29" t="s">
        <v>168</v>
      </c>
      <c r="D176" s="29" t="s">
        <v>11</v>
      </c>
      <c r="E176" s="30">
        <v>100</v>
      </c>
      <c r="F176" s="26"/>
      <c r="G176" s="26"/>
      <c r="H176" s="26"/>
      <c r="I176" s="159"/>
      <c r="J176" s="159"/>
      <c r="K176" s="159">
        <f t="shared" si="15"/>
        <v>0</v>
      </c>
    </row>
    <row r="177" spans="1:11">
      <c r="A177" s="114" t="s">
        <v>170</v>
      </c>
      <c r="B177" s="74" t="s">
        <v>171</v>
      </c>
      <c r="C177" s="74" t="s">
        <v>172</v>
      </c>
      <c r="D177" s="74" t="s">
        <v>11</v>
      </c>
      <c r="E177" s="74">
        <v>355</v>
      </c>
      <c r="F177" s="115"/>
      <c r="G177" s="115"/>
      <c r="H177" s="115"/>
      <c r="I177" s="159"/>
      <c r="J177" s="159"/>
      <c r="K177" s="159">
        <f t="shared" si="15"/>
        <v>0</v>
      </c>
    </row>
    <row r="178" spans="1:11">
      <c r="A178" s="114" t="s">
        <v>173</v>
      </c>
      <c r="B178" s="74" t="s">
        <v>171</v>
      </c>
      <c r="C178" s="74" t="s">
        <v>172</v>
      </c>
      <c r="D178" s="74" t="s">
        <v>11</v>
      </c>
      <c r="E178" s="75">
        <v>355</v>
      </c>
      <c r="F178" s="115"/>
      <c r="G178" s="115"/>
      <c r="H178" s="115"/>
      <c r="I178" s="159"/>
      <c r="J178" s="159"/>
      <c r="K178" s="159">
        <f t="shared" si="15"/>
        <v>0</v>
      </c>
    </row>
    <row r="179" spans="1:11">
      <c r="A179" s="114" t="s">
        <v>174</v>
      </c>
      <c r="B179" s="74" t="s">
        <v>171</v>
      </c>
      <c r="C179" s="74" t="s">
        <v>172</v>
      </c>
      <c r="D179" s="74" t="s">
        <v>11</v>
      </c>
      <c r="E179" s="75">
        <v>178</v>
      </c>
      <c r="F179" s="115"/>
      <c r="G179" s="115"/>
      <c r="H179" s="115"/>
      <c r="I179" s="159"/>
      <c r="J179" s="159"/>
      <c r="K179" s="159">
        <f t="shared" si="15"/>
        <v>0</v>
      </c>
    </row>
    <row r="180" spans="1:11">
      <c r="A180" s="49" t="s">
        <v>175</v>
      </c>
      <c r="B180" s="29"/>
      <c r="C180" s="29" t="s">
        <v>168</v>
      </c>
      <c r="D180" s="29" t="s">
        <v>11</v>
      </c>
      <c r="E180" s="30">
        <v>184</v>
      </c>
      <c r="F180" s="26"/>
      <c r="G180" s="26"/>
      <c r="H180" s="26"/>
      <c r="I180" s="159"/>
      <c r="J180" s="159"/>
      <c r="K180" s="159">
        <f t="shared" si="15"/>
        <v>0</v>
      </c>
    </row>
    <row r="181" spans="1:11">
      <c r="A181" s="49" t="s">
        <v>176</v>
      </c>
      <c r="B181" s="29"/>
      <c r="C181" s="29" t="s">
        <v>168</v>
      </c>
      <c r="D181" s="29" t="s">
        <v>11</v>
      </c>
      <c r="E181" s="30">
        <v>81</v>
      </c>
      <c r="F181" s="26"/>
      <c r="G181" s="26"/>
      <c r="H181" s="26"/>
      <c r="I181" s="159"/>
      <c r="J181" s="159"/>
      <c r="K181" s="159">
        <f t="shared" si="15"/>
        <v>0</v>
      </c>
    </row>
    <row r="182" spans="1:11">
      <c r="A182" s="49" t="s">
        <v>177</v>
      </c>
      <c r="B182" s="29" t="s">
        <v>171</v>
      </c>
      <c r="C182" s="29" t="s">
        <v>168</v>
      </c>
      <c r="D182" s="29" t="s">
        <v>11</v>
      </c>
      <c r="E182" s="30">
        <v>180</v>
      </c>
      <c r="F182" s="26"/>
      <c r="G182" s="26"/>
      <c r="H182" s="26"/>
      <c r="I182" s="159"/>
      <c r="J182" s="159"/>
      <c r="K182" s="159">
        <f t="shared" si="15"/>
        <v>0</v>
      </c>
    </row>
    <row r="183" spans="1:11">
      <c r="A183" s="49" t="s">
        <v>178</v>
      </c>
      <c r="B183" s="29"/>
      <c r="C183" s="29" t="s">
        <v>168</v>
      </c>
      <c r="D183" s="29" t="s">
        <v>11</v>
      </c>
      <c r="E183" s="30">
        <v>309</v>
      </c>
      <c r="F183" s="26"/>
      <c r="G183" s="26"/>
      <c r="H183" s="26"/>
      <c r="I183" s="159"/>
      <c r="J183" s="159"/>
      <c r="K183" s="159">
        <f t="shared" si="15"/>
        <v>0</v>
      </c>
    </row>
    <row r="184" spans="1:11">
      <c r="A184" s="114" t="s">
        <v>179</v>
      </c>
      <c r="B184" s="74" t="s">
        <v>171</v>
      </c>
      <c r="C184" s="74" t="s">
        <v>168</v>
      </c>
      <c r="D184" s="74" t="s">
        <v>11</v>
      </c>
      <c r="E184" s="75">
        <v>28</v>
      </c>
      <c r="F184" s="115"/>
      <c r="G184" s="115"/>
      <c r="H184" s="115"/>
      <c r="I184" s="159"/>
      <c r="J184" s="159"/>
      <c r="K184" s="159">
        <f>SUM(I184:J184)</f>
        <v>0</v>
      </c>
    </row>
    <row r="185" spans="1:11" ht="12" thickBot="1">
      <c r="A185" s="43" t="s">
        <v>7</v>
      </c>
      <c r="B185" s="43" t="s">
        <v>7</v>
      </c>
      <c r="C185" s="44" t="s">
        <v>7</v>
      </c>
      <c r="D185" s="44" t="s">
        <v>7</v>
      </c>
      <c r="E185" s="44" t="s">
        <v>7</v>
      </c>
      <c r="F185" s="1"/>
      <c r="G185" s="1"/>
    </row>
    <row r="186" spans="1:11" ht="12" thickBot="1">
      <c r="A186" s="116" t="s">
        <v>180</v>
      </c>
      <c r="B186" s="117"/>
      <c r="C186" s="46"/>
      <c r="D186" s="47"/>
      <c r="E186" s="17">
        <f t="shared" ref="E186:K186" si="16">SUM(E188:E208)</f>
        <v>25696.444999999996</v>
      </c>
      <c r="F186" s="17">
        <f t="shared" si="16"/>
        <v>2297</v>
      </c>
      <c r="G186" s="17">
        <f t="shared" si="16"/>
        <v>2297</v>
      </c>
      <c r="H186" s="17">
        <f t="shared" si="16"/>
        <v>2108</v>
      </c>
      <c r="I186" s="17">
        <f t="shared" si="16"/>
        <v>85</v>
      </c>
      <c r="J186" s="17">
        <f t="shared" si="16"/>
        <v>102</v>
      </c>
      <c r="K186" s="17">
        <f t="shared" si="16"/>
        <v>187</v>
      </c>
    </row>
    <row r="187" spans="1:11">
      <c r="A187" s="118" t="s">
        <v>7</v>
      </c>
      <c r="B187" s="118" t="s">
        <v>7</v>
      </c>
      <c r="C187" s="119" t="s">
        <v>7</v>
      </c>
      <c r="D187" s="119" t="s">
        <v>7</v>
      </c>
      <c r="E187" s="120" t="s">
        <v>7</v>
      </c>
      <c r="F187" s="1"/>
      <c r="G187" s="1"/>
    </row>
    <row r="188" spans="1:11">
      <c r="A188" s="121" t="s">
        <v>181</v>
      </c>
      <c r="B188" s="29"/>
      <c r="C188" s="29" t="s">
        <v>49</v>
      </c>
      <c r="D188" s="29" t="s">
        <v>11</v>
      </c>
      <c r="E188" s="122">
        <v>267</v>
      </c>
      <c r="F188" s="26"/>
      <c r="G188" s="26"/>
      <c r="H188" s="26"/>
      <c r="I188" s="159"/>
      <c r="J188" s="159"/>
      <c r="K188" s="159">
        <f>SUM(I188:J188)</f>
        <v>0</v>
      </c>
    </row>
    <row r="189" spans="1:11">
      <c r="A189" s="121" t="s">
        <v>182</v>
      </c>
      <c r="B189" s="29"/>
      <c r="C189" s="29" t="s">
        <v>49</v>
      </c>
      <c r="D189" s="29" t="s">
        <v>11</v>
      </c>
      <c r="E189" s="122">
        <v>29</v>
      </c>
      <c r="F189" s="26"/>
      <c r="G189" s="26"/>
      <c r="H189" s="26"/>
      <c r="I189" s="159"/>
      <c r="J189" s="159"/>
      <c r="K189" s="159">
        <f t="shared" ref="K189:K208" si="17">SUM(I189:J189)</f>
        <v>0</v>
      </c>
    </row>
    <row r="190" spans="1:11">
      <c r="A190" s="121" t="s">
        <v>183</v>
      </c>
      <c r="B190" s="29"/>
      <c r="C190" s="29" t="s">
        <v>49</v>
      </c>
      <c r="D190" s="29" t="s">
        <v>11</v>
      </c>
      <c r="E190" s="122">
        <v>58</v>
      </c>
      <c r="F190" s="26"/>
      <c r="G190" s="26"/>
      <c r="H190" s="26"/>
      <c r="I190" s="159"/>
      <c r="J190" s="159"/>
      <c r="K190" s="159">
        <f t="shared" si="17"/>
        <v>0</v>
      </c>
    </row>
    <row r="191" spans="1:11">
      <c r="A191" s="123" t="s">
        <v>184</v>
      </c>
      <c r="B191" s="21"/>
      <c r="C191" s="21" t="s">
        <v>14</v>
      </c>
      <c r="D191" s="21" t="s">
        <v>11</v>
      </c>
      <c r="E191" s="124">
        <v>157</v>
      </c>
      <c r="F191" s="23"/>
      <c r="G191" s="23"/>
      <c r="H191" s="23"/>
      <c r="I191" s="159"/>
      <c r="J191" s="159"/>
      <c r="K191" s="159">
        <f t="shared" si="17"/>
        <v>0</v>
      </c>
    </row>
    <row r="192" spans="1:11">
      <c r="A192" s="123" t="s">
        <v>185</v>
      </c>
      <c r="B192" s="21"/>
      <c r="C192" s="21" t="s">
        <v>41</v>
      </c>
      <c r="D192" s="21" t="s">
        <v>11</v>
      </c>
      <c r="E192" s="124">
        <v>312</v>
      </c>
      <c r="F192" s="23"/>
      <c r="G192" s="23"/>
      <c r="H192" s="23"/>
      <c r="I192" s="159"/>
      <c r="J192" s="159"/>
      <c r="K192" s="159">
        <f t="shared" si="17"/>
        <v>0</v>
      </c>
    </row>
    <row r="193" spans="1:11">
      <c r="A193" s="125" t="s">
        <v>186</v>
      </c>
      <c r="B193" s="21"/>
      <c r="C193" s="21" t="s">
        <v>68</v>
      </c>
      <c r="D193" s="21" t="s">
        <v>11</v>
      </c>
      <c r="E193" s="124">
        <v>105</v>
      </c>
      <c r="F193" s="23"/>
      <c r="G193" s="23"/>
      <c r="H193" s="23"/>
      <c r="I193" s="159"/>
      <c r="J193" s="159"/>
      <c r="K193" s="159">
        <f t="shared" si="17"/>
        <v>0</v>
      </c>
    </row>
    <row r="194" spans="1:11">
      <c r="A194" s="123" t="s">
        <v>187</v>
      </c>
      <c r="B194" s="21"/>
      <c r="C194" s="21" t="s">
        <v>68</v>
      </c>
      <c r="D194" s="21" t="s">
        <v>11</v>
      </c>
      <c r="E194" s="124">
        <f>8*200</f>
        <v>1600</v>
      </c>
      <c r="F194" s="23">
        <v>100</v>
      </c>
      <c r="G194" s="23">
        <v>100</v>
      </c>
      <c r="H194" s="23">
        <v>100</v>
      </c>
      <c r="I194" s="159"/>
      <c r="J194" s="159"/>
      <c r="K194" s="159">
        <f t="shared" si="17"/>
        <v>0</v>
      </c>
    </row>
    <row r="195" spans="1:11">
      <c r="A195" s="31" t="s">
        <v>188</v>
      </c>
      <c r="B195" s="21"/>
      <c r="C195" s="21" t="s">
        <v>41</v>
      </c>
      <c r="D195" s="21" t="s">
        <v>11</v>
      </c>
      <c r="E195" s="21">
        <v>400</v>
      </c>
      <c r="F195" s="23">
        <v>50</v>
      </c>
      <c r="G195" s="23">
        <v>50</v>
      </c>
      <c r="H195" s="23">
        <v>50</v>
      </c>
      <c r="I195" s="159"/>
      <c r="J195" s="159"/>
      <c r="K195" s="159">
        <f t="shared" si="17"/>
        <v>0</v>
      </c>
    </row>
    <row r="196" spans="1:11">
      <c r="A196" s="31" t="s">
        <v>189</v>
      </c>
      <c r="B196" s="21"/>
      <c r="C196" s="21" t="s">
        <v>41</v>
      </c>
      <c r="D196" s="21" t="s">
        <v>11</v>
      </c>
      <c r="E196" s="21">
        <v>400</v>
      </c>
      <c r="F196" s="23">
        <v>100</v>
      </c>
      <c r="G196" s="23">
        <v>100</v>
      </c>
      <c r="H196" s="23">
        <v>100</v>
      </c>
      <c r="I196" s="159"/>
      <c r="J196" s="159"/>
      <c r="K196" s="159">
        <f t="shared" si="17"/>
        <v>0</v>
      </c>
    </row>
    <row r="197" spans="1:11">
      <c r="A197" s="31" t="s">
        <v>190</v>
      </c>
      <c r="B197" s="21"/>
      <c r="C197" s="21" t="s">
        <v>41</v>
      </c>
      <c r="D197" s="21" t="s">
        <v>11</v>
      </c>
      <c r="E197" s="21">
        <v>2400</v>
      </c>
      <c r="F197" s="23">
        <v>200</v>
      </c>
      <c r="G197" s="23">
        <v>200</v>
      </c>
      <c r="H197" s="23">
        <v>200</v>
      </c>
      <c r="I197" s="159"/>
      <c r="J197" s="159"/>
      <c r="K197" s="159">
        <f t="shared" si="17"/>
        <v>0</v>
      </c>
    </row>
    <row r="198" spans="1:11">
      <c r="A198" s="31" t="s">
        <v>191</v>
      </c>
      <c r="B198" s="21"/>
      <c r="C198" s="21" t="s">
        <v>41</v>
      </c>
      <c r="D198" s="21" t="s">
        <v>11</v>
      </c>
      <c r="E198" s="21">
        <v>1400</v>
      </c>
      <c r="F198" s="23">
        <v>100</v>
      </c>
      <c r="G198" s="23">
        <v>100</v>
      </c>
      <c r="H198" s="23">
        <v>100</v>
      </c>
      <c r="I198" s="159"/>
      <c r="J198" s="159"/>
      <c r="K198" s="159">
        <f t="shared" si="17"/>
        <v>0</v>
      </c>
    </row>
    <row r="199" spans="1:11">
      <c r="A199" s="20" t="s">
        <v>192</v>
      </c>
      <c r="B199" s="21"/>
      <c r="C199" s="21" t="s">
        <v>140</v>
      </c>
      <c r="D199" s="21" t="s">
        <v>11</v>
      </c>
      <c r="E199" s="21">
        <v>3598</v>
      </c>
      <c r="F199" s="26">
        <v>100</v>
      </c>
      <c r="G199" s="26">
        <v>100</v>
      </c>
      <c r="H199" s="26">
        <v>100</v>
      </c>
      <c r="I199" s="159"/>
      <c r="J199" s="159"/>
      <c r="K199" s="159">
        <f t="shared" si="17"/>
        <v>0</v>
      </c>
    </row>
    <row r="200" spans="1:11">
      <c r="A200" s="126" t="s">
        <v>193</v>
      </c>
      <c r="B200" s="127" t="s">
        <v>171</v>
      </c>
      <c r="C200" s="127" t="s">
        <v>140</v>
      </c>
      <c r="D200" s="127" t="s">
        <v>11</v>
      </c>
      <c r="E200" s="74">
        <v>480</v>
      </c>
      <c r="F200" s="115"/>
      <c r="G200" s="115"/>
      <c r="H200" s="115"/>
      <c r="I200" s="159"/>
      <c r="J200" s="159"/>
      <c r="K200" s="159">
        <f t="shared" si="17"/>
        <v>0</v>
      </c>
    </row>
    <row r="201" spans="1:11">
      <c r="A201" s="20" t="s">
        <v>194</v>
      </c>
      <c r="B201" s="21"/>
      <c r="C201" s="21" t="s">
        <v>26</v>
      </c>
      <c r="D201" s="21" t="s">
        <v>17</v>
      </c>
      <c r="E201" s="21">
        <v>1280</v>
      </c>
      <c r="F201" s="23">
        <v>117</v>
      </c>
      <c r="G201" s="23">
        <v>117</v>
      </c>
      <c r="H201" s="23">
        <v>117</v>
      </c>
      <c r="I201" s="159"/>
      <c r="J201" s="159"/>
      <c r="K201" s="159">
        <f t="shared" si="17"/>
        <v>0</v>
      </c>
    </row>
    <row r="202" spans="1:11">
      <c r="A202" s="20" t="s">
        <v>194</v>
      </c>
      <c r="B202" s="21"/>
      <c r="C202" s="21" t="s">
        <v>26</v>
      </c>
      <c r="D202" s="21" t="s">
        <v>11</v>
      </c>
      <c r="E202" s="21">
        <v>27</v>
      </c>
      <c r="F202" s="23">
        <v>27</v>
      </c>
      <c r="G202" s="23">
        <v>27</v>
      </c>
      <c r="H202" s="23">
        <v>0</v>
      </c>
      <c r="I202" s="159"/>
      <c r="J202" s="159"/>
      <c r="K202" s="159">
        <f t="shared" si="17"/>
        <v>0</v>
      </c>
    </row>
    <row r="203" spans="1:11">
      <c r="A203" s="28" t="s">
        <v>195</v>
      </c>
      <c r="B203" s="128"/>
      <c r="C203" s="128" t="s">
        <v>24</v>
      </c>
      <c r="D203" s="128" t="s">
        <v>17</v>
      </c>
      <c r="E203" s="29">
        <v>1777</v>
      </c>
      <c r="F203" s="38">
        <v>170</v>
      </c>
      <c r="G203" s="38">
        <v>170</v>
      </c>
      <c r="H203" s="38">
        <v>150</v>
      </c>
      <c r="I203" s="159"/>
      <c r="J203" s="159"/>
      <c r="K203" s="159">
        <f t="shared" si="17"/>
        <v>0</v>
      </c>
    </row>
    <row r="204" spans="1:11">
      <c r="A204" s="28" t="s">
        <v>195</v>
      </c>
      <c r="B204" s="128"/>
      <c r="C204" s="128" t="s">
        <v>24</v>
      </c>
      <c r="D204" s="128" t="s">
        <v>11</v>
      </c>
      <c r="E204" s="29">
        <v>889</v>
      </c>
      <c r="F204" s="38">
        <v>50</v>
      </c>
      <c r="G204" s="38">
        <v>50</v>
      </c>
      <c r="H204" s="38">
        <v>75</v>
      </c>
      <c r="I204" s="159"/>
      <c r="J204" s="159"/>
      <c r="K204" s="159">
        <f t="shared" si="17"/>
        <v>0</v>
      </c>
    </row>
    <row r="205" spans="1:11">
      <c r="A205" s="20" t="s">
        <v>196</v>
      </c>
      <c r="B205" s="21"/>
      <c r="C205" s="21" t="s">
        <v>24</v>
      </c>
      <c r="D205" s="21" t="s">
        <v>17</v>
      </c>
      <c r="E205" s="22">
        <v>2520</v>
      </c>
      <c r="F205" s="26">
        <v>732</v>
      </c>
      <c r="G205" s="26">
        <v>732</v>
      </c>
      <c r="H205" s="26">
        <v>324</v>
      </c>
      <c r="I205" s="159"/>
      <c r="J205" s="159">
        <v>62</v>
      </c>
      <c r="K205" s="159">
        <f t="shared" si="17"/>
        <v>62</v>
      </c>
    </row>
    <row r="206" spans="1:11">
      <c r="A206" s="28" t="s">
        <v>197</v>
      </c>
      <c r="B206" s="29"/>
      <c r="C206" s="29" t="s">
        <v>24</v>
      </c>
      <c r="D206" s="29" t="s">
        <v>17</v>
      </c>
      <c r="E206" s="30">
        <f>10*177.721</f>
        <v>1777.21</v>
      </c>
      <c r="F206" s="38">
        <v>150</v>
      </c>
      <c r="G206" s="38">
        <v>150</v>
      </c>
      <c r="H206" s="38">
        <v>150</v>
      </c>
      <c r="I206" s="159">
        <v>29</v>
      </c>
      <c r="J206" s="159"/>
      <c r="K206" s="159">
        <f t="shared" si="17"/>
        <v>29</v>
      </c>
    </row>
    <row r="207" spans="1:11">
      <c r="A207" s="28" t="s">
        <v>206</v>
      </c>
      <c r="B207" s="29"/>
      <c r="C207" s="29" t="s">
        <v>24</v>
      </c>
      <c r="D207" s="29" t="s">
        <v>17</v>
      </c>
      <c r="E207" s="30">
        <f>20*177.721</f>
        <v>3554.42</v>
      </c>
      <c r="F207" s="38">
        <v>0</v>
      </c>
      <c r="G207" s="38">
        <v>0</v>
      </c>
      <c r="H207" s="38">
        <v>142</v>
      </c>
      <c r="I207" s="159"/>
      <c r="J207" s="159"/>
      <c r="K207" s="159">
        <f t="shared" si="17"/>
        <v>0</v>
      </c>
    </row>
    <row r="208" spans="1:11">
      <c r="A208" s="20" t="s">
        <v>198</v>
      </c>
      <c r="B208" s="20"/>
      <c r="C208" s="21" t="s">
        <v>24</v>
      </c>
      <c r="D208" s="21" t="s">
        <v>17</v>
      </c>
      <c r="E208" s="22">
        <f>15*177.721</f>
        <v>2665.8150000000001</v>
      </c>
      <c r="F208" s="26">
        <v>401</v>
      </c>
      <c r="G208" s="26">
        <v>401</v>
      </c>
      <c r="H208" s="26">
        <v>500</v>
      </c>
      <c r="I208" s="159">
        <v>56</v>
      </c>
      <c r="J208" s="159">
        <v>40</v>
      </c>
      <c r="K208" s="159">
        <f t="shared" si="17"/>
        <v>96</v>
      </c>
    </row>
    <row r="209" spans="1:11" ht="12" thickBot="1">
      <c r="A209" s="43" t="s">
        <v>7</v>
      </c>
      <c r="B209" s="43" t="s">
        <v>7</v>
      </c>
      <c r="C209" s="44" t="s">
        <v>7</v>
      </c>
      <c r="D209" s="44" t="s">
        <v>7</v>
      </c>
      <c r="E209" s="44" t="s">
        <v>7</v>
      </c>
      <c r="F209" s="1"/>
      <c r="G209" s="1"/>
    </row>
    <row r="210" spans="1:11" ht="12" thickBot="1">
      <c r="A210" s="14" t="s">
        <v>199</v>
      </c>
      <c r="B210" s="15"/>
      <c r="C210" s="129"/>
      <c r="D210" s="130"/>
      <c r="E210" s="131">
        <f t="shared" ref="E210:K210" si="18">E186+E146+E131+E104+E93+E69+E43+E32+E8</f>
        <v>557364.21565046604</v>
      </c>
      <c r="F210" s="131">
        <f t="shared" si="18"/>
        <v>33264</v>
      </c>
      <c r="G210" s="131">
        <f t="shared" si="18"/>
        <v>34980</v>
      </c>
      <c r="H210" s="131">
        <f t="shared" si="18"/>
        <v>25719</v>
      </c>
      <c r="I210" s="131">
        <f t="shared" si="18"/>
        <v>1987</v>
      </c>
      <c r="J210" s="131">
        <f t="shared" si="18"/>
        <v>750</v>
      </c>
      <c r="K210" s="131">
        <f t="shared" si="18"/>
        <v>2737</v>
      </c>
    </row>
    <row r="211" spans="1:11">
      <c r="A211" s="1"/>
      <c r="B211" s="1"/>
      <c r="C211" s="1"/>
      <c r="D211" s="1"/>
      <c r="E211" s="1"/>
      <c r="F211" s="1"/>
      <c r="G211" s="1"/>
    </row>
    <row r="212" spans="1:11">
      <c r="A212" s="1"/>
      <c r="B212" s="1"/>
      <c r="C212" s="1"/>
      <c r="D212" s="1"/>
      <c r="E212" s="1"/>
      <c r="F212" s="1"/>
      <c r="G212" s="1"/>
    </row>
    <row r="220" spans="1:11">
      <c r="J220" s="170"/>
    </row>
  </sheetData>
  <autoFilter ref="A9:H210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B26"/>
  <sheetViews>
    <sheetView workbookViewId="0">
      <selection activeCell="B14" sqref="B14"/>
    </sheetView>
  </sheetViews>
  <sheetFormatPr baseColWidth="10" defaultRowHeight="15"/>
  <cols>
    <col min="1" max="1" width="68.28515625" bestFit="1" customWidth="1"/>
  </cols>
  <sheetData>
    <row r="1" spans="1:2" ht="18.75">
      <c r="A1" s="209" t="s">
        <v>207</v>
      </c>
      <c r="B1" s="209"/>
    </row>
    <row r="2" spans="1:2" ht="18.75">
      <c r="A2" s="209" t="s">
        <v>208</v>
      </c>
      <c r="B2" s="209"/>
    </row>
    <row r="3" spans="1:2">
      <c r="A3" s="136"/>
      <c r="B3" s="136"/>
    </row>
    <row r="4" spans="1:2" ht="18">
      <c r="A4" s="210" t="s">
        <v>219</v>
      </c>
      <c r="B4" s="210"/>
    </row>
    <row r="5" spans="1:2" ht="15.75">
      <c r="A5" s="137"/>
      <c r="B5" s="136"/>
    </row>
    <row r="6" spans="1:2" ht="15.75">
      <c r="A6" s="138"/>
      <c r="B6" s="136"/>
    </row>
    <row r="7" spans="1:2" ht="15.75">
      <c r="A7" s="211" t="s">
        <v>236</v>
      </c>
      <c r="B7" s="211"/>
    </row>
    <row r="8" spans="1:2">
      <c r="A8" s="136"/>
      <c r="B8" s="136"/>
    </row>
    <row r="9" spans="1:2" ht="15.75" thickBot="1">
      <c r="A9" s="136"/>
      <c r="B9" s="136"/>
    </row>
    <row r="10" spans="1:2" ht="15.75" thickBot="1">
      <c r="A10" s="139" t="s">
        <v>209</v>
      </c>
      <c r="B10" s="140" t="s">
        <v>210</v>
      </c>
    </row>
    <row r="11" spans="1:2">
      <c r="A11" s="141"/>
      <c r="B11" s="136"/>
    </row>
    <row r="12" spans="1:2" ht="15.75">
      <c r="A12" s="142" t="s">
        <v>211</v>
      </c>
      <c r="B12" s="143">
        <v>0</v>
      </c>
    </row>
    <row r="13" spans="1:2" ht="15.75">
      <c r="A13" s="144" t="s">
        <v>212</v>
      </c>
      <c r="B13" s="145">
        <v>0</v>
      </c>
    </row>
    <row r="14" spans="1:2" ht="15.75">
      <c r="A14" s="146" t="s">
        <v>213</v>
      </c>
      <c r="B14" s="147">
        <f>260+182+47+271+51+154+176+467</f>
        <v>1608</v>
      </c>
    </row>
    <row r="15" spans="1:2" ht="15.75">
      <c r="A15" s="148"/>
      <c r="B15" s="149"/>
    </row>
    <row r="16" spans="1:2" ht="15.75">
      <c r="A16" s="150" t="s">
        <v>214</v>
      </c>
      <c r="B16" s="149"/>
    </row>
    <row r="17" spans="1:2">
      <c r="A17" s="151"/>
      <c r="B17" s="149"/>
    </row>
    <row r="18" spans="1:2" ht="15.75">
      <c r="A18" s="142" t="s">
        <v>215</v>
      </c>
      <c r="B18" s="143">
        <v>0</v>
      </c>
    </row>
    <row r="19" spans="1:2" ht="15.75">
      <c r="A19" s="144" t="s">
        <v>216</v>
      </c>
      <c r="B19" s="145">
        <f>260+182+47+271+51+154+176+467</f>
        <v>1608</v>
      </c>
    </row>
    <row r="20" spans="1:2" ht="15.75">
      <c r="A20" s="152" t="s">
        <v>217</v>
      </c>
      <c r="B20" s="147">
        <f>716+308+423+412+567+1871+451</f>
        <v>4748</v>
      </c>
    </row>
    <row r="21" spans="1:2" ht="15.75">
      <c r="A21" s="153"/>
      <c r="B21" s="154"/>
    </row>
    <row r="22" spans="1:2" ht="15.75">
      <c r="A22" s="153"/>
      <c r="B22" s="154"/>
    </row>
    <row r="23" spans="1:2" ht="15.75">
      <c r="A23" s="155" t="s">
        <v>218</v>
      </c>
      <c r="B23" s="156">
        <f>1011+213+176+415+204+295</f>
        <v>2314</v>
      </c>
    </row>
    <row r="24" spans="1:2">
      <c r="A24" s="136"/>
      <c r="B24" s="149"/>
    </row>
    <row r="25" spans="1:2">
      <c r="A25" s="136"/>
      <c r="B25" s="136"/>
    </row>
    <row r="26" spans="1:2" ht="15.75">
      <c r="A26" s="157" t="s">
        <v>221</v>
      </c>
      <c r="B26" s="158">
        <f>B23+B20+B19</f>
        <v>8670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B26"/>
  <sheetViews>
    <sheetView workbookViewId="0">
      <selection activeCell="B23" sqref="B23"/>
    </sheetView>
  </sheetViews>
  <sheetFormatPr baseColWidth="10" defaultRowHeight="15"/>
  <cols>
    <col min="1" max="1" width="68.28515625" bestFit="1" customWidth="1"/>
  </cols>
  <sheetData>
    <row r="1" spans="1:2" ht="18.75">
      <c r="A1" s="209" t="s">
        <v>207</v>
      </c>
      <c r="B1" s="209"/>
    </row>
    <row r="2" spans="1:2" ht="18.75">
      <c r="A2" s="209" t="s">
        <v>208</v>
      </c>
      <c r="B2" s="209"/>
    </row>
    <row r="3" spans="1:2">
      <c r="A3" s="136"/>
      <c r="B3" s="136"/>
    </row>
    <row r="4" spans="1:2" ht="18">
      <c r="A4" s="210" t="s">
        <v>219</v>
      </c>
      <c r="B4" s="210"/>
    </row>
    <row r="5" spans="1:2" ht="15.75">
      <c r="A5" s="137"/>
      <c r="B5" s="136"/>
    </row>
    <row r="6" spans="1:2" ht="15.75">
      <c r="A6" s="138"/>
      <c r="B6" s="136"/>
    </row>
    <row r="7" spans="1:2" ht="15.75">
      <c r="A7" s="211" t="s">
        <v>237</v>
      </c>
      <c r="B7" s="211"/>
    </row>
    <row r="8" spans="1:2">
      <c r="A8" s="136"/>
      <c r="B8" s="136"/>
    </row>
    <row r="9" spans="1:2" ht="15.75" thickBot="1">
      <c r="A9" s="136"/>
      <c r="B9" s="136"/>
    </row>
    <row r="10" spans="1:2" ht="15.75" thickBot="1">
      <c r="A10" s="139" t="s">
        <v>209</v>
      </c>
      <c r="B10" s="140" t="s">
        <v>210</v>
      </c>
    </row>
    <row r="11" spans="1:2">
      <c r="A11" s="141"/>
      <c r="B11" s="136"/>
    </row>
    <row r="12" spans="1:2" ht="15.75">
      <c r="A12" s="142" t="s">
        <v>211</v>
      </c>
      <c r="B12" s="143">
        <v>0</v>
      </c>
    </row>
    <row r="13" spans="1:2" ht="15.75">
      <c r="A13" s="144" t="s">
        <v>212</v>
      </c>
      <c r="B13" s="145">
        <v>0</v>
      </c>
    </row>
    <row r="14" spans="1:2" ht="15.75">
      <c r="A14" s="146" t="s">
        <v>213</v>
      </c>
      <c r="B14" s="147">
        <f>260+182+47+271+51+154+176+467+305</f>
        <v>1913</v>
      </c>
    </row>
    <row r="15" spans="1:2" ht="15.75">
      <c r="A15" s="148"/>
      <c r="B15" s="149"/>
    </row>
    <row r="16" spans="1:2" ht="15.75">
      <c r="A16" s="150" t="s">
        <v>214</v>
      </c>
      <c r="B16" s="149"/>
    </row>
    <row r="17" spans="1:2">
      <c r="A17" s="151"/>
      <c r="B17" s="149"/>
    </row>
    <row r="18" spans="1:2" ht="15.75">
      <c r="A18" s="142" t="s">
        <v>215</v>
      </c>
      <c r="B18" s="143">
        <v>0</v>
      </c>
    </row>
    <row r="19" spans="1:2" ht="15.75">
      <c r="A19" s="144" t="s">
        <v>216</v>
      </c>
      <c r="B19" s="145">
        <f>260+182+47+271+51+154+176+467+305</f>
        <v>1913</v>
      </c>
    </row>
    <row r="20" spans="1:2" ht="15.75">
      <c r="A20" s="152" t="s">
        <v>217</v>
      </c>
      <c r="B20" s="147">
        <f>716+308+423+412+567+1871+451+327</f>
        <v>5075</v>
      </c>
    </row>
    <row r="21" spans="1:2" ht="15.75">
      <c r="A21" s="153"/>
      <c r="B21" s="154"/>
    </row>
    <row r="22" spans="1:2" ht="15.75">
      <c r="A22" s="153"/>
      <c r="B22" s="154"/>
    </row>
    <row r="23" spans="1:2" ht="15.75">
      <c r="A23" s="155" t="s">
        <v>218</v>
      </c>
      <c r="B23" s="156">
        <f>1011+213+176+415+204+295+336</f>
        <v>2650</v>
      </c>
    </row>
    <row r="24" spans="1:2">
      <c r="A24" s="136"/>
      <c r="B24" s="149"/>
    </row>
    <row r="25" spans="1:2">
      <c r="A25" s="136"/>
      <c r="B25" s="136"/>
    </row>
    <row r="26" spans="1:2" ht="15.75">
      <c r="A26" s="157" t="s">
        <v>221</v>
      </c>
      <c r="B26" s="158">
        <f>B23+B20+B19</f>
        <v>9638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F33" sqref="F33"/>
    </sheetView>
  </sheetViews>
  <sheetFormatPr baseColWidth="10" defaultRowHeight="15"/>
  <cols>
    <col min="1" max="1" width="68.28515625" bestFit="1" customWidth="1"/>
  </cols>
  <sheetData>
    <row r="1" spans="1:2" ht="18.75">
      <c r="A1" s="209" t="s">
        <v>207</v>
      </c>
      <c r="B1" s="209"/>
    </row>
    <row r="2" spans="1:2" ht="18.75">
      <c r="A2" s="209" t="s">
        <v>208</v>
      </c>
      <c r="B2" s="209"/>
    </row>
    <row r="3" spans="1:2">
      <c r="A3" s="136"/>
      <c r="B3" s="136"/>
    </row>
    <row r="4" spans="1:2" ht="18">
      <c r="A4" s="210" t="s">
        <v>219</v>
      </c>
      <c r="B4" s="210"/>
    </row>
    <row r="5" spans="1:2" ht="15.75">
      <c r="A5" s="137"/>
      <c r="B5" s="136"/>
    </row>
    <row r="6" spans="1:2" ht="15.75">
      <c r="A6" s="138"/>
      <c r="B6" s="136"/>
    </row>
    <row r="7" spans="1:2" ht="15.75">
      <c r="A7" s="211" t="s">
        <v>239</v>
      </c>
      <c r="B7" s="211"/>
    </row>
    <row r="8" spans="1:2">
      <c r="A8" s="136"/>
      <c r="B8" s="136"/>
    </row>
    <row r="9" spans="1:2" ht="15.75" thickBot="1">
      <c r="A9" s="136"/>
      <c r="B9" s="136"/>
    </row>
    <row r="10" spans="1:2" ht="15.75" thickBot="1">
      <c r="A10" s="139" t="s">
        <v>209</v>
      </c>
      <c r="B10" s="140" t="s">
        <v>210</v>
      </c>
    </row>
    <row r="11" spans="1:2">
      <c r="A11" s="141"/>
      <c r="B11" s="136"/>
    </row>
    <row r="12" spans="1:2" ht="15.75">
      <c r="A12" s="142" t="s">
        <v>211</v>
      </c>
      <c r="B12" s="143">
        <v>0</v>
      </c>
    </row>
    <row r="13" spans="1:2" ht="15.75">
      <c r="A13" s="144" t="s">
        <v>212</v>
      </c>
      <c r="B13" s="145">
        <v>0</v>
      </c>
    </row>
    <row r="14" spans="1:2" ht="15.75">
      <c r="A14" s="146" t="s">
        <v>213</v>
      </c>
      <c r="B14" s="147">
        <v>2095</v>
      </c>
    </row>
    <row r="15" spans="1:2" ht="15.75">
      <c r="A15" s="148"/>
      <c r="B15" s="149"/>
    </row>
    <row r="16" spans="1:2" ht="15.75">
      <c r="A16" s="150" t="s">
        <v>214</v>
      </c>
      <c r="B16" s="149"/>
    </row>
    <row r="17" spans="1:6">
      <c r="A17" s="151"/>
      <c r="B17" s="149"/>
    </row>
    <row r="18" spans="1:6" ht="15.75">
      <c r="A18" s="142" t="s">
        <v>215</v>
      </c>
      <c r="B18" s="143">
        <v>0</v>
      </c>
    </row>
    <row r="19" spans="1:6" ht="15.75">
      <c r="A19" s="144" t="s">
        <v>216</v>
      </c>
      <c r="B19" s="145">
        <v>2095</v>
      </c>
    </row>
    <row r="20" spans="1:6" ht="15.75">
      <c r="A20" s="152" t="s">
        <v>217</v>
      </c>
      <c r="B20" s="147">
        <v>5345</v>
      </c>
    </row>
    <row r="21" spans="1:6" ht="15.75">
      <c r="A21" s="153"/>
      <c r="B21" s="154"/>
    </row>
    <row r="22" spans="1:6" ht="15.75">
      <c r="A22" s="153"/>
      <c r="B22" s="154"/>
    </row>
    <row r="23" spans="1:6" ht="15.75">
      <c r="A23" s="155" t="s">
        <v>218</v>
      </c>
      <c r="B23" s="156">
        <v>2937</v>
      </c>
    </row>
    <row r="24" spans="1:6">
      <c r="A24" s="136"/>
      <c r="B24" s="149"/>
    </row>
    <row r="25" spans="1:6">
      <c r="A25" s="136"/>
      <c r="B25" s="136"/>
    </row>
    <row r="26" spans="1:6" ht="15.75">
      <c r="A26" s="157" t="s">
        <v>221</v>
      </c>
      <c r="B26" s="158">
        <f>B23+B20+B19</f>
        <v>10377</v>
      </c>
    </row>
    <row r="28" spans="1:6">
      <c r="F28" s="168">
        <f>B26+2595+303+353</f>
        <v>13628</v>
      </c>
    </row>
    <row r="31" spans="1:6">
      <c r="F31" s="168">
        <f>B14-'TOFE AOÜT 24 '!B14</f>
        <v>182</v>
      </c>
    </row>
    <row r="32" spans="1:6">
      <c r="F32" s="168">
        <f>B20-'TOFE AOÜT 24 '!B20</f>
        <v>270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B26"/>
  <sheetViews>
    <sheetView workbookViewId="0">
      <selection activeCell="H27" sqref="H27"/>
    </sheetView>
  </sheetViews>
  <sheetFormatPr baseColWidth="10" defaultRowHeight="15"/>
  <cols>
    <col min="1" max="1" width="68.28515625" bestFit="1" customWidth="1"/>
  </cols>
  <sheetData>
    <row r="1" spans="1:2" ht="18.75">
      <c r="A1" s="209" t="s">
        <v>207</v>
      </c>
      <c r="B1" s="209"/>
    </row>
    <row r="2" spans="1:2" ht="18.75">
      <c r="A2" s="209" t="s">
        <v>208</v>
      </c>
      <c r="B2" s="209"/>
    </row>
    <row r="3" spans="1:2">
      <c r="A3" s="136"/>
      <c r="B3" s="136"/>
    </row>
    <row r="4" spans="1:2" ht="18">
      <c r="A4" s="210" t="s">
        <v>219</v>
      </c>
      <c r="B4" s="210"/>
    </row>
    <row r="5" spans="1:2" ht="15.75">
      <c r="A5" s="137"/>
      <c r="B5" s="136"/>
    </row>
    <row r="6" spans="1:2" ht="15.75">
      <c r="A6" s="138"/>
      <c r="B6" s="136"/>
    </row>
    <row r="7" spans="1:2" ht="15.75">
      <c r="A7" s="211" t="s">
        <v>247</v>
      </c>
      <c r="B7" s="211"/>
    </row>
    <row r="8" spans="1:2">
      <c r="A8" s="136"/>
      <c r="B8" s="136"/>
    </row>
    <row r="9" spans="1:2" ht="15.75" thickBot="1">
      <c r="A9" s="136"/>
      <c r="B9" s="136"/>
    </row>
    <row r="10" spans="1:2" ht="15.75" thickBot="1">
      <c r="A10" s="139" t="s">
        <v>209</v>
      </c>
      <c r="B10" s="140" t="s">
        <v>210</v>
      </c>
    </row>
    <row r="11" spans="1:2">
      <c r="A11" s="141"/>
      <c r="B11" s="136"/>
    </row>
    <row r="12" spans="1:2" ht="15.75">
      <c r="A12" s="142" t="s">
        <v>211</v>
      </c>
      <c r="B12" s="143">
        <v>0</v>
      </c>
    </row>
    <row r="13" spans="1:2" ht="15.75">
      <c r="A13" s="144" t="s">
        <v>212</v>
      </c>
      <c r="B13" s="145">
        <v>0</v>
      </c>
    </row>
    <row r="14" spans="1:2" ht="15.75">
      <c r="A14" s="146" t="s">
        <v>213</v>
      </c>
      <c r="B14" s="147">
        <f>2095 + 2595</f>
        <v>4690</v>
      </c>
    </row>
    <row r="15" spans="1:2" ht="15.75">
      <c r="A15" s="148"/>
      <c r="B15" s="149"/>
    </row>
    <row r="16" spans="1:2" ht="15.75">
      <c r="A16" s="150" t="s">
        <v>214</v>
      </c>
      <c r="B16" s="149"/>
    </row>
    <row r="17" spans="1:2">
      <c r="A17" s="151"/>
      <c r="B17" s="149"/>
    </row>
    <row r="18" spans="1:2" ht="15.75">
      <c r="A18" s="142" t="s">
        <v>215</v>
      </c>
      <c r="B18" s="143">
        <v>0</v>
      </c>
    </row>
    <row r="19" spans="1:2" ht="15.75">
      <c r="A19" s="144" t="s">
        <v>216</v>
      </c>
      <c r="B19" s="145">
        <f>2095+2595</f>
        <v>4690</v>
      </c>
    </row>
    <row r="20" spans="1:2" ht="15.75">
      <c r="A20" s="152" t="s">
        <v>217</v>
      </c>
      <c r="B20" s="147">
        <f>5345+303</f>
        <v>5648</v>
      </c>
    </row>
    <row r="21" spans="1:2" ht="15.75">
      <c r="A21" s="153"/>
      <c r="B21" s="154"/>
    </row>
    <row r="22" spans="1:2" ht="15.75">
      <c r="A22" s="153"/>
      <c r="B22" s="154"/>
    </row>
    <row r="23" spans="1:2" ht="15.75">
      <c r="A23" s="155" t="s">
        <v>218</v>
      </c>
      <c r="B23" s="156">
        <f>2937+353</f>
        <v>3290</v>
      </c>
    </row>
    <row r="24" spans="1:2">
      <c r="A24" s="136"/>
      <c r="B24" s="149"/>
    </row>
    <row r="25" spans="1:2">
      <c r="A25" s="136"/>
      <c r="B25" s="136"/>
    </row>
    <row r="26" spans="1:2" ht="15.75">
      <c r="A26" s="157" t="s">
        <v>221</v>
      </c>
      <c r="B26" s="158">
        <f>B23+B20+B19</f>
        <v>13628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26"/>
  <sheetViews>
    <sheetView workbookViewId="0">
      <selection activeCell="F27" sqref="F27"/>
    </sheetView>
  </sheetViews>
  <sheetFormatPr baseColWidth="10" defaultRowHeight="15"/>
  <cols>
    <col min="1" max="1" width="68.28515625" bestFit="1" customWidth="1"/>
  </cols>
  <sheetData>
    <row r="1" spans="1:2" ht="18.75">
      <c r="A1" s="209" t="s">
        <v>207</v>
      </c>
      <c r="B1" s="209"/>
    </row>
    <row r="2" spans="1:2" ht="18.75">
      <c r="A2" s="209" t="s">
        <v>208</v>
      </c>
      <c r="B2" s="209"/>
    </row>
    <row r="3" spans="1:2">
      <c r="A3" s="136"/>
      <c r="B3" s="136"/>
    </row>
    <row r="4" spans="1:2" ht="18">
      <c r="A4" s="210" t="s">
        <v>219</v>
      </c>
      <c r="B4" s="210"/>
    </row>
    <row r="5" spans="1:2" ht="15.75">
      <c r="A5" s="137"/>
      <c r="B5" s="136"/>
    </row>
    <row r="6" spans="1:2" ht="15.75">
      <c r="A6" s="138"/>
      <c r="B6" s="136"/>
    </row>
    <row r="7" spans="1:2" ht="15.75">
      <c r="A7" s="211" t="s">
        <v>248</v>
      </c>
      <c r="B7" s="211"/>
    </row>
    <row r="8" spans="1:2">
      <c r="A8" s="136"/>
      <c r="B8" s="136"/>
    </row>
    <row r="9" spans="1:2" ht="15.75" thickBot="1">
      <c r="A9" s="136"/>
      <c r="B9" s="136"/>
    </row>
    <row r="10" spans="1:2" ht="15.75" thickBot="1">
      <c r="A10" s="139" t="s">
        <v>209</v>
      </c>
      <c r="B10" s="140" t="s">
        <v>210</v>
      </c>
    </row>
    <row r="11" spans="1:2">
      <c r="A11" s="141"/>
      <c r="B11" s="136"/>
    </row>
    <row r="12" spans="1:2" ht="15.75">
      <c r="A12" s="142" t="s">
        <v>211</v>
      </c>
      <c r="B12" s="143">
        <v>0</v>
      </c>
    </row>
    <row r="13" spans="1:2" ht="15.75">
      <c r="A13" s="144" t="s">
        <v>212</v>
      </c>
      <c r="B13" s="145">
        <v>0</v>
      </c>
    </row>
    <row r="14" spans="1:2" ht="15.75">
      <c r="A14" s="146" t="s">
        <v>213</v>
      </c>
      <c r="B14" s="147">
        <f>2095 + 2595+646</f>
        <v>5336</v>
      </c>
    </row>
    <row r="15" spans="1:2" ht="15.75">
      <c r="A15" s="148"/>
      <c r="B15" s="149"/>
    </row>
    <row r="16" spans="1:2" ht="15.75">
      <c r="A16" s="150" t="s">
        <v>214</v>
      </c>
      <c r="B16" s="149"/>
    </row>
    <row r="17" spans="1:2">
      <c r="A17" s="151"/>
      <c r="B17" s="149"/>
    </row>
    <row r="18" spans="1:2" ht="15.75">
      <c r="A18" s="142" t="s">
        <v>215</v>
      </c>
      <c r="B18" s="143">
        <v>0</v>
      </c>
    </row>
    <row r="19" spans="1:2" ht="15.75">
      <c r="A19" s="144" t="s">
        <v>216</v>
      </c>
      <c r="B19" s="145">
        <f>2095+2595+646</f>
        <v>5336</v>
      </c>
    </row>
    <row r="20" spans="1:2" ht="15.75">
      <c r="A20" s="152" t="s">
        <v>217</v>
      </c>
      <c r="B20" s="147">
        <f>5345+303+389</f>
        <v>6037</v>
      </c>
    </row>
    <row r="21" spans="1:2" ht="15.75">
      <c r="A21" s="153"/>
      <c r="B21" s="154"/>
    </row>
    <row r="22" spans="1:2" ht="15.75">
      <c r="A22" s="153"/>
      <c r="B22" s="154"/>
    </row>
    <row r="23" spans="1:2" ht="15.75">
      <c r="A23" s="155" t="s">
        <v>218</v>
      </c>
      <c r="B23" s="156">
        <f>2937+353+1150</f>
        <v>4440</v>
      </c>
    </row>
    <row r="24" spans="1:2">
      <c r="A24" s="136"/>
      <c r="B24" s="149"/>
    </row>
    <row r="25" spans="1:2">
      <c r="A25" s="136"/>
      <c r="B25" s="136"/>
    </row>
    <row r="26" spans="1:2" ht="15.75">
      <c r="A26" s="157" t="s">
        <v>221</v>
      </c>
      <c r="B26" s="158">
        <f>B23+B20+B19</f>
        <v>15813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12"/>
  <sheetViews>
    <sheetView topLeftCell="A178" workbookViewId="0">
      <selection activeCell="K221" sqref="K221"/>
    </sheetView>
  </sheetViews>
  <sheetFormatPr baseColWidth="10" defaultColWidth="30" defaultRowHeight="11.25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1" width="12.5703125" style="3" customWidth="1"/>
    <col min="12" max="12" width="12.28515625" style="3" customWidth="1"/>
    <col min="13" max="13" width="11.7109375" style="3" customWidth="1"/>
    <col min="14" max="14" width="13.140625" style="3" customWidth="1"/>
    <col min="15" max="16384" width="30" style="3"/>
  </cols>
  <sheetData>
    <row r="1" spans="1:12">
      <c r="A1" s="1"/>
      <c r="B1" s="1"/>
      <c r="C1" s="2"/>
      <c r="D1" s="2"/>
      <c r="E1" s="2"/>
      <c r="F1" s="1"/>
      <c r="G1" s="1"/>
    </row>
    <row r="2" spans="1:12">
      <c r="A2" s="208" t="s">
        <v>228</v>
      </c>
      <c r="B2" s="208"/>
      <c r="C2" s="208"/>
      <c r="D2" s="208"/>
      <c r="E2" s="208"/>
      <c r="F2" s="208"/>
      <c r="G2" s="208"/>
      <c r="H2" s="208"/>
      <c r="I2" s="208"/>
    </row>
    <row r="3" spans="1:12">
      <c r="A3" s="206" t="s">
        <v>229</v>
      </c>
      <c r="B3" s="206"/>
      <c r="C3" s="206"/>
      <c r="D3" s="206"/>
      <c r="E3" s="206"/>
      <c r="F3" s="206"/>
      <c r="G3" s="206"/>
      <c r="H3" s="206"/>
      <c r="I3" s="206"/>
    </row>
    <row r="4" spans="1:12" ht="12" thickBot="1">
      <c r="A4" s="1"/>
      <c r="B4" s="1"/>
      <c r="C4" s="2"/>
      <c r="D4" s="2"/>
      <c r="E4" s="2"/>
      <c r="F4" s="1"/>
      <c r="G4" s="1"/>
    </row>
    <row r="5" spans="1:12">
      <c r="A5" s="5"/>
      <c r="B5" s="5"/>
      <c r="C5" s="6"/>
      <c r="D5" s="7"/>
      <c r="E5" s="8"/>
      <c r="F5" s="8"/>
      <c r="G5" s="8"/>
      <c r="H5" s="8"/>
      <c r="I5" s="8"/>
      <c r="J5" s="8"/>
      <c r="K5" s="8"/>
      <c r="L5" s="8"/>
    </row>
    <row r="6" spans="1:12" ht="12" thickBot="1">
      <c r="A6" s="9" t="s">
        <v>0</v>
      </c>
      <c r="B6" s="10" t="s">
        <v>1</v>
      </c>
      <c r="C6" s="11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201</v>
      </c>
      <c r="I6" s="165">
        <v>45322</v>
      </c>
      <c r="J6" s="165">
        <v>45350</v>
      </c>
      <c r="K6" s="165">
        <v>45352</v>
      </c>
      <c r="L6" s="160" t="s">
        <v>225</v>
      </c>
    </row>
    <row r="7" spans="1:12" ht="12" thickBot="1">
      <c r="A7" s="12" t="s">
        <v>7</v>
      </c>
      <c r="B7" s="12" t="s">
        <v>7</v>
      </c>
      <c r="C7" s="12" t="s">
        <v>7</v>
      </c>
      <c r="D7" s="12" t="s">
        <v>7</v>
      </c>
      <c r="E7" s="13" t="s">
        <v>7</v>
      </c>
      <c r="F7" s="1"/>
      <c r="G7" s="1"/>
    </row>
    <row r="8" spans="1:12" ht="12" thickBot="1">
      <c r="A8" s="14" t="s">
        <v>8</v>
      </c>
      <c r="B8" s="15"/>
      <c r="C8" s="16"/>
      <c r="D8" s="15"/>
      <c r="E8" s="17">
        <f t="shared" ref="E8:L8" si="0">SUM(E10:E30)</f>
        <v>25854.21803208</v>
      </c>
      <c r="F8" s="17">
        <f t="shared" si="0"/>
        <v>4010</v>
      </c>
      <c r="G8" s="17">
        <f t="shared" si="0"/>
        <v>4010</v>
      </c>
      <c r="H8" s="17">
        <f t="shared" si="0"/>
        <v>2349</v>
      </c>
      <c r="I8" s="17">
        <f t="shared" si="0"/>
        <v>56</v>
      </c>
      <c r="J8" s="17">
        <f t="shared" si="0"/>
        <v>46</v>
      </c>
      <c r="K8" s="17">
        <f t="shared" si="0"/>
        <v>41</v>
      </c>
      <c r="L8" s="17">
        <f t="shared" si="0"/>
        <v>143</v>
      </c>
    </row>
    <row r="9" spans="1:12">
      <c r="A9" s="18"/>
      <c r="B9" s="18"/>
      <c r="C9" s="18"/>
      <c r="D9" s="18"/>
      <c r="E9" s="18"/>
      <c r="F9" s="1"/>
      <c r="G9" s="1"/>
      <c r="J9" s="134"/>
      <c r="K9" s="134"/>
    </row>
    <row r="10" spans="1:12">
      <c r="A10" s="19" t="s">
        <v>9</v>
      </c>
      <c r="B10" s="20"/>
      <c r="C10" s="21" t="s">
        <v>10</v>
      </c>
      <c r="D10" s="21" t="s">
        <v>203</v>
      </c>
      <c r="E10" s="22">
        <v>53</v>
      </c>
      <c r="F10" s="23">
        <v>0</v>
      </c>
      <c r="G10" s="23">
        <v>0</v>
      </c>
      <c r="H10" s="23">
        <v>51</v>
      </c>
      <c r="I10" s="159"/>
      <c r="J10" s="159"/>
      <c r="K10" s="159"/>
      <c r="L10" s="159">
        <f>SUM(I10:K10)</f>
        <v>0</v>
      </c>
    </row>
    <row r="11" spans="1:12">
      <c r="A11" s="19" t="s">
        <v>12</v>
      </c>
      <c r="B11" s="20"/>
      <c r="C11" s="21" t="s">
        <v>10</v>
      </c>
      <c r="D11" s="21" t="s">
        <v>11</v>
      </c>
      <c r="E11" s="22">
        <v>38</v>
      </c>
      <c r="F11" s="23">
        <v>0</v>
      </c>
      <c r="G11" s="23">
        <v>0</v>
      </c>
      <c r="H11" s="23">
        <v>0</v>
      </c>
      <c r="I11" s="159"/>
      <c r="J11" s="159"/>
      <c r="K11" s="159"/>
      <c r="L11" s="159">
        <f t="shared" ref="L11:L30" si="1">SUM(I11:K11)</f>
        <v>0</v>
      </c>
    </row>
    <row r="12" spans="1:12">
      <c r="A12" s="19" t="s">
        <v>13</v>
      </c>
      <c r="B12" s="20"/>
      <c r="C12" s="21" t="s">
        <v>14</v>
      </c>
      <c r="D12" s="21" t="s">
        <v>11</v>
      </c>
      <c r="E12" s="22">
        <v>202</v>
      </c>
      <c r="F12" s="23">
        <v>0</v>
      </c>
      <c r="G12" s="23">
        <v>0</v>
      </c>
      <c r="H12" s="23">
        <v>0</v>
      </c>
      <c r="I12" s="159"/>
      <c r="J12" s="159"/>
      <c r="K12" s="159"/>
      <c r="L12" s="159">
        <f t="shared" si="1"/>
        <v>0</v>
      </c>
    </row>
    <row r="13" spans="1:12">
      <c r="A13" s="19" t="s">
        <v>15</v>
      </c>
      <c r="B13" s="20"/>
      <c r="C13" s="24" t="s">
        <v>14</v>
      </c>
      <c r="D13" s="24" t="s">
        <v>11</v>
      </c>
      <c r="E13" s="25">
        <v>82</v>
      </c>
      <c r="F13" s="23">
        <v>0</v>
      </c>
      <c r="G13" s="23">
        <v>0</v>
      </c>
      <c r="H13" s="23">
        <v>0</v>
      </c>
      <c r="I13" s="159"/>
      <c r="J13" s="159"/>
      <c r="K13" s="159"/>
      <c r="L13" s="159">
        <f t="shared" si="1"/>
        <v>0</v>
      </c>
    </row>
    <row r="14" spans="1:12">
      <c r="A14" s="19" t="s">
        <v>16</v>
      </c>
      <c r="B14" s="20"/>
      <c r="C14" s="21" t="s">
        <v>10</v>
      </c>
      <c r="D14" s="21" t="s">
        <v>17</v>
      </c>
      <c r="E14" s="22">
        <v>1025</v>
      </c>
      <c r="F14" s="26">
        <v>0</v>
      </c>
      <c r="G14" s="26">
        <v>0</v>
      </c>
      <c r="H14" s="26">
        <v>0</v>
      </c>
      <c r="I14" s="159"/>
      <c r="J14" s="159"/>
      <c r="K14" s="159"/>
      <c r="L14" s="159">
        <f t="shared" si="1"/>
        <v>0</v>
      </c>
    </row>
    <row r="15" spans="1:12">
      <c r="A15" s="19" t="s">
        <v>18</v>
      </c>
      <c r="B15" s="20"/>
      <c r="C15" s="21" t="s">
        <v>10</v>
      </c>
      <c r="D15" s="21" t="s">
        <v>17</v>
      </c>
      <c r="E15" s="22">
        <v>391</v>
      </c>
      <c r="F15" s="26">
        <v>117</v>
      </c>
      <c r="G15" s="26">
        <v>117</v>
      </c>
      <c r="H15" s="26">
        <v>98</v>
      </c>
      <c r="I15" s="159"/>
      <c r="J15" s="159"/>
      <c r="K15" s="159"/>
      <c r="L15" s="159">
        <f t="shared" si="1"/>
        <v>0</v>
      </c>
    </row>
    <row r="16" spans="1:12">
      <c r="A16" s="27" t="s">
        <v>19</v>
      </c>
      <c r="B16" s="28"/>
      <c r="C16" s="29" t="s">
        <v>10</v>
      </c>
      <c r="D16" s="29" t="s">
        <v>17</v>
      </c>
      <c r="E16" s="30">
        <v>1066</v>
      </c>
      <c r="F16" s="26">
        <v>250</v>
      </c>
      <c r="G16" s="26">
        <v>250</v>
      </c>
      <c r="H16" s="26">
        <v>200</v>
      </c>
      <c r="I16" s="159"/>
      <c r="J16" s="159"/>
      <c r="K16" s="159"/>
      <c r="L16" s="159">
        <f t="shared" si="1"/>
        <v>0</v>
      </c>
    </row>
    <row r="17" spans="1:12">
      <c r="A17" s="27" t="s">
        <v>20</v>
      </c>
      <c r="B17" s="28"/>
      <c r="C17" s="29" t="s">
        <v>21</v>
      </c>
      <c r="D17" s="29" t="s">
        <v>11</v>
      </c>
      <c r="E17" s="30">
        <f>2406480*177.721/1000000</f>
        <v>427.68203208</v>
      </c>
      <c r="F17" s="26">
        <v>100</v>
      </c>
      <c r="G17" s="26">
        <v>100</v>
      </c>
      <c r="H17" s="26">
        <v>100</v>
      </c>
      <c r="I17" s="159"/>
      <c r="J17" s="159"/>
      <c r="K17" s="159"/>
      <c r="L17" s="159">
        <f t="shared" si="1"/>
        <v>0</v>
      </c>
    </row>
    <row r="18" spans="1:12">
      <c r="A18" s="19" t="s">
        <v>22</v>
      </c>
      <c r="B18" s="31"/>
      <c r="C18" s="21" t="s">
        <v>10</v>
      </c>
      <c r="D18" s="21" t="s">
        <v>11</v>
      </c>
      <c r="E18" s="22">
        <v>1066.326</v>
      </c>
      <c r="F18" s="23"/>
      <c r="G18" s="23"/>
      <c r="H18" s="23">
        <v>0</v>
      </c>
      <c r="I18" s="159"/>
      <c r="J18" s="159"/>
      <c r="K18" s="159"/>
      <c r="L18" s="159">
        <f t="shared" si="1"/>
        <v>0</v>
      </c>
    </row>
    <row r="19" spans="1:12">
      <c r="A19" s="28" t="s">
        <v>23</v>
      </c>
      <c r="B19" s="29"/>
      <c r="C19" s="29" t="s">
        <v>24</v>
      </c>
      <c r="D19" s="29" t="s">
        <v>17</v>
      </c>
      <c r="E19" s="30">
        <f>6*177.721</f>
        <v>1066.326</v>
      </c>
      <c r="F19" s="26">
        <v>101</v>
      </c>
      <c r="G19" s="26">
        <v>101</v>
      </c>
      <c r="H19" s="26">
        <v>0</v>
      </c>
      <c r="I19" s="159"/>
      <c r="J19" s="159"/>
      <c r="K19" s="159"/>
      <c r="L19" s="159">
        <f t="shared" si="1"/>
        <v>0</v>
      </c>
    </row>
    <row r="20" spans="1:12">
      <c r="A20" s="19" t="s">
        <v>25</v>
      </c>
      <c r="B20" s="31"/>
      <c r="C20" s="21" t="s">
        <v>26</v>
      </c>
      <c r="D20" s="21" t="s">
        <v>17</v>
      </c>
      <c r="E20" s="22">
        <v>807</v>
      </c>
      <c r="F20" s="26">
        <v>0</v>
      </c>
      <c r="G20" s="26">
        <v>0</v>
      </c>
      <c r="H20" s="26">
        <v>0</v>
      </c>
      <c r="I20" s="159"/>
      <c r="J20" s="159"/>
      <c r="K20" s="159"/>
      <c r="L20" s="159">
        <f t="shared" si="1"/>
        <v>0</v>
      </c>
    </row>
    <row r="21" spans="1:12">
      <c r="A21" s="19" t="s">
        <v>27</v>
      </c>
      <c r="B21" s="21"/>
      <c r="C21" s="21" t="s">
        <v>26</v>
      </c>
      <c r="D21" s="21" t="s">
        <v>17</v>
      </c>
      <c r="E21" s="22">
        <v>888</v>
      </c>
      <c r="F21" s="26">
        <v>78</v>
      </c>
      <c r="G21" s="26">
        <v>0</v>
      </c>
      <c r="H21" s="26">
        <v>0</v>
      </c>
      <c r="I21" s="159"/>
      <c r="J21" s="159"/>
      <c r="K21" s="159"/>
      <c r="L21" s="159">
        <f t="shared" si="1"/>
        <v>0</v>
      </c>
    </row>
    <row r="22" spans="1:12">
      <c r="A22" s="27" t="s">
        <v>28</v>
      </c>
      <c r="B22" s="28"/>
      <c r="C22" s="29" t="s">
        <v>29</v>
      </c>
      <c r="D22" s="29" t="s">
        <v>17</v>
      </c>
      <c r="E22" s="30">
        <v>2786</v>
      </c>
      <c r="F22" s="26">
        <v>170</v>
      </c>
      <c r="G22" s="26">
        <v>170</v>
      </c>
      <c r="H22" s="26">
        <v>30</v>
      </c>
      <c r="I22" s="159"/>
      <c r="J22" s="159"/>
      <c r="K22" s="159"/>
      <c r="L22" s="159">
        <f t="shared" si="1"/>
        <v>0</v>
      </c>
    </row>
    <row r="23" spans="1:12">
      <c r="A23" s="32" t="s">
        <v>30</v>
      </c>
      <c r="B23" s="20" t="s">
        <v>31</v>
      </c>
      <c r="C23" s="21" t="s">
        <v>29</v>
      </c>
      <c r="D23" s="21" t="s">
        <v>11</v>
      </c>
      <c r="E23" s="22">
        <v>3380</v>
      </c>
      <c r="F23" s="26">
        <v>250</v>
      </c>
      <c r="G23" s="26">
        <v>250</v>
      </c>
      <c r="H23" s="26">
        <v>150</v>
      </c>
      <c r="I23" s="159">
        <v>56</v>
      </c>
      <c r="J23" s="159">
        <v>7</v>
      </c>
      <c r="K23" s="159">
        <v>11</v>
      </c>
      <c r="L23" s="159">
        <f t="shared" si="1"/>
        <v>74</v>
      </c>
    </row>
    <row r="24" spans="1:12">
      <c r="A24" s="19" t="s">
        <v>32</v>
      </c>
      <c r="B24" s="20"/>
      <c r="C24" s="21" t="s">
        <v>33</v>
      </c>
      <c r="D24" s="21" t="s">
        <v>11</v>
      </c>
      <c r="E24" s="22">
        <v>710.88400000000001</v>
      </c>
      <c r="F24" s="26">
        <v>100</v>
      </c>
      <c r="G24" s="26">
        <v>100</v>
      </c>
      <c r="H24" s="26">
        <v>0</v>
      </c>
      <c r="I24" s="159"/>
      <c r="J24" s="159"/>
      <c r="K24" s="159"/>
      <c r="L24" s="159">
        <f t="shared" si="1"/>
        <v>0</v>
      </c>
    </row>
    <row r="25" spans="1:12">
      <c r="A25" s="33" t="s">
        <v>34</v>
      </c>
      <c r="B25" s="34"/>
      <c r="C25" s="35" t="s">
        <v>24</v>
      </c>
      <c r="D25" s="35" t="s">
        <v>17</v>
      </c>
      <c r="E25" s="36">
        <v>446</v>
      </c>
      <c r="F25" s="37">
        <v>44</v>
      </c>
      <c r="G25" s="37">
        <v>44</v>
      </c>
      <c r="H25" s="37">
        <v>145</v>
      </c>
      <c r="I25" s="159"/>
      <c r="J25" s="159"/>
      <c r="K25" s="159"/>
      <c r="L25" s="159">
        <f t="shared" si="1"/>
        <v>0</v>
      </c>
    </row>
    <row r="26" spans="1:12">
      <c r="A26" s="33" t="s">
        <v>34</v>
      </c>
      <c r="B26" s="34"/>
      <c r="C26" s="35" t="s">
        <v>24</v>
      </c>
      <c r="D26" s="35" t="s">
        <v>35</v>
      </c>
      <c r="E26" s="36">
        <v>888</v>
      </c>
      <c r="F26" s="37">
        <v>0</v>
      </c>
      <c r="G26" s="37">
        <v>78</v>
      </c>
      <c r="H26" s="37">
        <v>75</v>
      </c>
      <c r="I26" s="159"/>
      <c r="J26" s="159"/>
      <c r="K26" s="159"/>
      <c r="L26" s="159">
        <f t="shared" si="1"/>
        <v>0</v>
      </c>
    </row>
    <row r="27" spans="1:12">
      <c r="A27" s="27" t="s">
        <v>36</v>
      </c>
      <c r="B27" s="28"/>
      <c r="C27" s="29" t="s">
        <v>24</v>
      </c>
      <c r="D27" s="29" t="s">
        <v>11</v>
      </c>
      <c r="E27" s="30">
        <v>3554</v>
      </c>
      <c r="F27" s="38">
        <v>1750</v>
      </c>
      <c r="G27" s="38">
        <v>1750</v>
      </c>
      <c r="H27" s="38">
        <v>750</v>
      </c>
      <c r="I27" s="159"/>
      <c r="J27" s="159">
        <v>39</v>
      </c>
      <c r="K27" s="159">
        <v>30</v>
      </c>
      <c r="L27" s="159">
        <f t="shared" si="1"/>
        <v>69</v>
      </c>
    </row>
    <row r="28" spans="1:12">
      <c r="A28" s="19" t="s">
        <v>37</v>
      </c>
      <c r="B28" s="20"/>
      <c r="C28" s="21" t="s">
        <v>29</v>
      </c>
      <c r="D28" s="21" t="s">
        <v>11</v>
      </c>
      <c r="E28" s="22">
        <v>902</v>
      </c>
      <c r="F28" s="26">
        <v>100</v>
      </c>
      <c r="G28" s="26">
        <v>100</v>
      </c>
      <c r="H28" s="26">
        <v>0</v>
      </c>
      <c r="I28" s="159"/>
      <c r="J28" s="159"/>
      <c r="K28" s="159"/>
      <c r="L28" s="159">
        <f t="shared" si="1"/>
        <v>0</v>
      </c>
    </row>
    <row r="29" spans="1:12">
      <c r="A29" s="19" t="s">
        <v>38</v>
      </c>
      <c r="B29" s="20"/>
      <c r="C29" s="21" t="s">
        <v>39</v>
      </c>
      <c r="D29" s="21" t="s">
        <v>11</v>
      </c>
      <c r="E29" s="22">
        <v>675</v>
      </c>
      <c r="F29" s="26">
        <v>650</v>
      </c>
      <c r="G29" s="26">
        <v>650</v>
      </c>
      <c r="H29" s="26">
        <v>650</v>
      </c>
      <c r="I29" s="159"/>
      <c r="J29" s="159"/>
      <c r="K29" s="159"/>
      <c r="L29" s="159">
        <f t="shared" si="1"/>
        <v>0</v>
      </c>
    </row>
    <row r="30" spans="1:12">
      <c r="A30" s="39" t="s">
        <v>40</v>
      </c>
      <c r="B30" s="40" t="s">
        <v>7</v>
      </c>
      <c r="C30" s="41" t="s">
        <v>41</v>
      </c>
      <c r="D30" s="41" t="s">
        <v>11</v>
      </c>
      <c r="E30" s="42">
        <v>5400</v>
      </c>
      <c r="F30" s="23">
        <v>300</v>
      </c>
      <c r="G30" s="23">
        <v>300</v>
      </c>
      <c r="H30" s="23">
        <v>100</v>
      </c>
      <c r="I30" s="159"/>
      <c r="J30" s="159"/>
      <c r="K30" s="159"/>
      <c r="L30" s="159">
        <f t="shared" si="1"/>
        <v>0</v>
      </c>
    </row>
    <row r="31" spans="1:12" ht="12" thickBot="1">
      <c r="A31" s="43" t="s">
        <v>7</v>
      </c>
      <c r="B31" s="43" t="s">
        <v>7</v>
      </c>
      <c r="C31" s="44" t="s">
        <v>7</v>
      </c>
      <c r="D31" s="44" t="s">
        <v>7</v>
      </c>
      <c r="E31" s="44" t="s">
        <v>7</v>
      </c>
      <c r="F31" s="1"/>
      <c r="G31" s="1"/>
    </row>
    <row r="32" spans="1:12" ht="12" thickBot="1">
      <c r="A32" s="45" t="s">
        <v>42</v>
      </c>
      <c r="B32" s="46"/>
      <c r="C32" s="46"/>
      <c r="D32" s="47"/>
      <c r="E32" s="17">
        <f t="shared" ref="E32:L32" si="2">SUM(E34:E41)</f>
        <v>2795.1389799999997</v>
      </c>
      <c r="F32" s="17">
        <f t="shared" si="2"/>
        <v>481</v>
      </c>
      <c r="G32" s="17">
        <f t="shared" si="2"/>
        <v>481</v>
      </c>
      <c r="H32" s="17">
        <f t="shared" si="2"/>
        <v>156</v>
      </c>
      <c r="I32" s="17">
        <f t="shared" si="2"/>
        <v>0</v>
      </c>
      <c r="J32" s="17">
        <f t="shared" si="2"/>
        <v>0</v>
      </c>
      <c r="K32" s="17">
        <f t="shared" si="2"/>
        <v>0</v>
      </c>
      <c r="L32" s="17">
        <f t="shared" si="2"/>
        <v>0</v>
      </c>
    </row>
    <row r="33" spans="1:12">
      <c r="A33" s="43" t="s">
        <v>7</v>
      </c>
      <c r="B33" s="43" t="s">
        <v>7</v>
      </c>
      <c r="C33" s="44" t="s">
        <v>7</v>
      </c>
      <c r="D33" s="44" t="s">
        <v>7</v>
      </c>
      <c r="E33" s="44" t="s">
        <v>7</v>
      </c>
      <c r="F33" s="1"/>
      <c r="G33" s="1"/>
    </row>
    <row r="34" spans="1:12">
      <c r="A34" s="19" t="s">
        <v>43</v>
      </c>
      <c r="B34" s="20"/>
      <c r="C34" s="21" t="s">
        <v>44</v>
      </c>
      <c r="D34" s="21" t="s">
        <v>11</v>
      </c>
      <c r="E34" s="22">
        <v>956.13897999999995</v>
      </c>
      <c r="F34" s="48">
        <v>150</v>
      </c>
      <c r="G34" s="48">
        <v>150</v>
      </c>
      <c r="H34" s="48">
        <v>0</v>
      </c>
      <c r="I34" s="159"/>
      <c r="J34" s="159"/>
      <c r="K34" s="159"/>
      <c r="L34" s="159">
        <f>SUM(I34:J34)</f>
        <v>0</v>
      </c>
    </row>
    <row r="35" spans="1:12">
      <c r="A35" s="19" t="s">
        <v>45</v>
      </c>
      <c r="B35" s="21"/>
      <c r="C35" s="21" t="s">
        <v>44</v>
      </c>
      <c r="D35" s="21" t="s">
        <v>11</v>
      </c>
      <c r="E35" s="22">
        <v>667</v>
      </c>
      <c r="F35" s="48">
        <v>50</v>
      </c>
      <c r="G35" s="48">
        <v>50</v>
      </c>
      <c r="H35" s="48">
        <v>50</v>
      </c>
      <c r="I35" s="159"/>
      <c r="J35" s="159"/>
      <c r="K35" s="159"/>
      <c r="L35" s="159">
        <f t="shared" ref="L35:L41" si="3">SUM(I35:J35)</f>
        <v>0</v>
      </c>
    </row>
    <row r="36" spans="1:12">
      <c r="A36" s="19" t="s">
        <v>46</v>
      </c>
      <c r="B36" s="21"/>
      <c r="C36" s="21" t="s">
        <v>47</v>
      </c>
      <c r="D36" s="21" t="s">
        <v>11</v>
      </c>
      <c r="E36" s="22">
        <v>29</v>
      </c>
      <c r="F36" s="48">
        <v>20</v>
      </c>
      <c r="G36" s="48">
        <v>20</v>
      </c>
      <c r="H36" s="48">
        <v>20</v>
      </c>
      <c r="I36" s="159"/>
      <c r="J36" s="159"/>
      <c r="K36" s="159"/>
      <c r="L36" s="159">
        <f t="shared" si="3"/>
        <v>0</v>
      </c>
    </row>
    <row r="37" spans="1:12">
      <c r="A37" s="49" t="s">
        <v>48</v>
      </c>
      <c r="B37" s="29"/>
      <c r="C37" s="29" t="s">
        <v>49</v>
      </c>
      <c r="D37" s="29" t="s">
        <v>11</v>
      </c>
      <c r="E37" s="30">
        <v>109</v>
      </c>
      <c r="F37" s="48">
        <v>109</v>
      </c>
      <c r="G37" s="48">
        <v>109</v>
      </c>
      <c r="H37" s="48">
        <v>0</v>
      </c>
      <c r="I37" s="159"/>
      <c r="J37" s="159"/>
      <c r="K37" s="159"/>
      <c r="L37" s="159">
        <f t="shared" si="3"/>
        <v>0</v>
      </c>
    </row>
    <row r="38" spans="1:12">
      <c r="A38" s="49" t="s">
        <v>50</v>
      </c>
      <c r="B38" s="29"/>
      <c r="C38" s="29" t="s">
        <v>49</v>
      </c>
      <c r="D38" s="29" t="s">
        <v>11</v>
      </c>
      <c r="E38" s="30">
        <v>66</v>
      </c>
      <c r="F38" s="48">
        <v>66</v>
      </c>
      <c r="G38" s="48">
        <v>66</v>
      </c>
      <c r="H38" s="48">
        <v>0</v>
      </c>
      <c r="I38" s="159"/>
      <c r="J38" s="159"/>
      <c r="K38" s="159"/>
      <c r="L38" s="159">
        <f t="shared" si="3"/>
        <v>0</v>
      </c>
    </row>
    <row r="39" spans="1:12">
      <c r="A39" s="49" t="s">
        <v>51</v>
      </c>
      <c r="B39" s="29"/>
      <c r="C39" s="29" t="s">
        <v>49</v>
      </c>
      <c r="D39" s="29" t="s">
        <v>11</v>
      </c>
      <c r="E39" s="30">
        <v>29</v>
      </c>
      <c r="F39" s="48">
        <v>29</v>
      </c>
      <c r="G39" s="48">
        <v>29</v>
      </c>
      <c r="H39" s="48">
        <v>29</v>
      </c>
      <c r="I39" s="159"/>
      <c r="J39" s="159"/>
      <c r="K39" s="159"/>
      <c r="L39" s="159">
        <f t="shared" si="3"/>
        <v>0</v>
      </c>
    </row>
    <row r="40" spans="1:12">
      <c r="A40" s="49" t="s">
        <v>52</v>
      </c>
      <c r="B40" s="29"/>
      <c r="C40" s="29" t="s">
        <v>49</v>
      </c>
      <c r="D40" s="29" t="s">
        <v>11</v>
      </c>
      <c r="E40" s="30">
        <v>341</v>
      </c>
      <c r="F40" s="48">
        <v>57</v>
      </c>
      <c r="G40" s="48">
        <v>57</v>
      </c>
      <c r="H40" s="48">
        <v>57</v>
      </c>
      <c r="I40" s="159"/>
      <c r="J40" s="159"/>
      <c r="K40" s="159"/>
      <c r="L40" s="159">
        <f t="shared" si="3"/>
        <v>0</v>
      </c>
    </row>
    <row r="41" spans="1:12">
      <c r="A41" s="19" t="s">
        <v>53</v>
      </c>
      <c r="B41" s="21"/>
      <c r="C41" s="21" t="s">
        <v>54</v>
      </c>
      <c r="D41" s="21" t="s">
        <v>11</v>
      </c>
      <c r="E41" s="22">
        <v>598</v>
      </c>
      <c r="F41" s="48">
        <v>0</v>
      </c>
      <c r="G41" s="48">
        <v>0</v>
      </c>
      <c r="H41" s="48">
        <v>0</v>
      </c>
      <c r="I41" s="159"/>
      <c r="J41" s="159"/>
      <c r="K41" s="159"/>
      <c r="L41" s="159">
        <f t="shared" si="3"/>
        <v>0</v>
      </c>
    </row>
    <row r="42" spans="1:12" ht="12" thickBot="1">
      <c r="A42" s="43" t="s">
        <v>7</v>
      </c>
      <c r="B42" s="43" t="s">
        <v>7</v>
      </c>
      <c r="C42" s="44" t="s">
        <v>7</v>
      </c>
      <c r="D42" s="44" t="s">
        <v>7</v>
      </c>
      <c r="E42" s="44" t="s">
        <v>7</v>
      </c>
      <c r="F42" s="1"/>
      <c r="G42" s="1"/>
    </row>
    <row r="43" spans="1:12" ht="12" thickBot="1">
      <c r="A43" s="14" t="s">
        <v>55</v>
      </c>
      <c r="B43" s="15"/>
      <c r="C43" s="50"/>
      <c r="D43" s="47"/>
      <c r="E43" s="17">
        <f t="shared" ref="E43:L43" si="4">SUM(E45:E67)</f>
        <v>121922.489</v>
      </c>
      <c r="F43" s="17">
        <f t="shared" si="4"/>
        <v>7611</v>
      </c>
      <c r="G43" s="17">
        <f t="shared" si="4"/>
        <v>7611</v>
      </c>
      <c r="H43" s="17">
        <f t="shared" si="4"/>
        <v>2740</v>
      </c>
      <c r="I43" s="17">
        <f t="shared" si="4"/>
        <v>233</v>
      </c>
      <c r="J43" s="17">
        <f t="shared" si="4"/>
        <v>78</v>
      </c>
      <c r="K43" s="17">
        <f t="shared" si="4"/>
        <v>107</v>
      </c>
      <c r="L43" s="17">
        <f t="shared" si="4"/>
        <v>418</v>
      </c>
    </row>
    <row r="44" spans="1:12">
      <c r="A44" s="43" t="s">
        <v>7</v>
      </c>
      <c r="B44" s="43" t="s">
        <v>7</v>
      </c>
      <c r="C44" s="44" t="s">
        <v>7</v>
      </c>
      <c r="D44" s="44" t="s">
        <v>7</v>
      </c>
      <c r="E44" s="44" t="s">
        <v>7</v>
      </c>
      <c r="F44" s="1"/>
      <c r="G44" s="1"/>
    </row>
    <row r="45" spans="1:12">
      <c r="A45" s="19" t="s">
        <v>56</v>
      </c>
      <c r="B45" s="51"/>
      <c r="C45" s="21" t="s">
        <v>57</v>
      </c>
      <c r="D45" s="21" t="s">
        <v>17</v>
      </c>
      <c r="E45" s="22">
        <v>5268</v>
      </c>
      <c r="F45" s="26">
        <v>600</v>
      </c>
      <c r="G45" s="26">
        <v>600</v>
      </c>
      <c r="H45" s="26">
        <v>400</v>
      </c>
      <c r="I45" s="159"/>
      <c r="J45" s="159"/>
      <c r="K45" s="159"/>
      <c r="L45" s="159">
        <f>SUM(I45:K45)</f>
        <v>0</v>
      </c>
    </row>
    <row r="46" spans="1:12">
      <c r="A46" s="19" t="s">
        <v>58</v>
      </c>
      <c r="B46" s="31"/>
      <c r="C46" s="21" t="s">
        <v>24</v>
      </c>
      <c r="D46" s="21" t="s">
        <v>17</v>
      </c>
      <c r="E46" s="22">
        <v>4167</v>
      </c>
      <c r="F46" s="26">
        <v>643</v>
      </c>
      <c r="G46" s="26">
        <v>643</v>
      </c>
      <c r="H46" s="26">
        <v>399</v>
      </c>
      <c r="I46" s="159">
        <v>62</v>
      </c>
      <c r="J46" s="159">
        <v>78</v>
      </c>
      <c r="K46" s="159">
        <v>107</v>
      </c>
      <c r="L46" s="159">
        <f t="shared" ref="L46:L67" si="5">SUM(I46:K46)</f>
        <v>247</v>
      </c>
    </row>
    <row r="47" spans="1:12">
      <c r="A47" s="19" t="s">
        <v>56</v>
      </c>
      <c r="B47" s="31"/>
      <c r="C47" s="21" t="s">
        <v>59</v>
      </c>
      <c r="D47" s="21" t="s">
        <v>17</v>
      </c>
      <c r="E47" s="22">
        <v>4776</v>
      </c>
      <c r="F47" s="26">
        <v>500</v>
      </c>
      <c r="G47" s="26">
        <v>500</v>
      </c>
      <c r="H47" s="26">
        <v>300</v>
      </c>
      <c r="I47" s="159"/>
      <c r="J47" s="159"/>
      <c r="K47" s="159"/>
      <c r="L47" s="159">
        <f t="shared" si="5"/>
        <v>0</v>
      </c>
    </row>
    <row r="48" spans="1:12">
      <c r="A48" s="52" t="s">
        <v>204</v>
      </c>
      <c r="B48" s="53"/>
      <c r="C48" s="54" t="s">
        <v>29</v>
      </c>
      <c r="D48" s="54" t="s">
        <v>17</v>
      </c>
      <c r="E48" s="55">
        <v>2602</v>
      </c>
      <c r="F48" s="26">
        <v>0</v>
      </c>
      <c r="G48" s="26">
        <v>0</v>
      </c>
      <c r="H48" s="26">
        <v>0</v>
      </c>
      <c r="I48" s="159"/>
      <c r="J48" s="159"/>
      <c r="K48" s="159"/>
      <c r="L48" s="159">
        <f t="shared" si="5"/>
        <v>0</v>
      </c>
    </row>
    <row r="49" spans="1:12">
      <c r="A49" s="19" t="s">
        <v>60</v>
      </c>
      <c r="B49" s="21" t="s">
        <v>61</v>
      </c>
      <c r="C49" s="21" t="s">
        <v>57</v>
      </c>
      <c r="D49" s="21" t="s">
        <v>17</v>
      </c>
      <c r="E49" s="22">
        <v>17322</v>
      </c>
      <c r="F49" s="26">
        <v>400</v>
      </c>
      <c r="G49" s="26">
        <v>400</v>
      </c>
      <c r="H49" s="26">
        <v>200</v>
      </c>
      <c r="I49" s="159"/>
      <c r="J49" s="159"/>
      <c r="K49" s="159"/>
      <c r="L49" s="159">
        <f t="shared" si="5"/>
        <v>0</v>
      </c>
    </row>
    <row r="50" spans="1:12">
      <c r="A50" s="19" t="s">
        <v>60</v>
      </c>
      <c r="B50" s="21" t="s">
        <v>61</v>
      </c>
      <c r="C50" s="21" t="s">
        <v>59</v>
      </c>
      <c r="D50" s="21" t="s">
        <v>17</v>
      </c>
      <c r="E50" s="22">
        <v>3389</v>
      </c>
      <c r="F50" s="26">
        <v>500</v>
      </c>
      <c r="G50" s="26">
        <v>500</v>
      </c>
      <c r="H50" s="26">
        <v>200</v>
      </c>
      <c r="I50" s="159"/>
      <c r="J50" s="159"/>
      <c r="K50" s="159"/>
      <c r="L50" s="159">
        <f t="shared" si="5"/>
        <v>0</v>
      </c>
    </row>
    <row r="51" spans="1:12">
      <c r="A51" s="19" t="s">
        <v>62</v>
      </c>
      <c r="B51" s="21" t="s">
        <v>61</v>
      </c>
      <c r="C51" s="21" t="s">
        <v>57</v>
      </c>
      <c r="D51" s="21" t="s">
        <v>17</v>
      </c>
      <c r="E51" s="22">
        <v>5845</v>
      </c>
      <c r="F51" s="26">
        <v>0</v>
      </c>
      <c r="G51" s="26">
        <v>0</v>
      </c>
      <c r="H51" s="26"/>
      <c r="I51" s="159"/>
      <c r="J51" s="159"/>
      <c r="K51" s="159"/>
      <c r="L51" s="159">
        <f t="shared" si="5"/>
        <v>0</v>
      </c>
    </row>
    <row r="52" spans="1:12">
      <c r="A52" s="19" t="s">
        <v>63</v>
      </c>
      <c r="B52" s="21" t="s">
        <v>61</v>
      </c>
      <c r="C52" s="21" t="s">
        <v>57</v>
      </c>
      <c r="D52" s="21" t="s">
        <v>17</v>
      </c>
      <c r="E52" s="22">
        <v>11690</v>
      </c>
      <c r="F52" s="26">
        <v>600</v>
      </c>
      <c r="G52" s="26">
        <v>600</v>
      </c>
      <c r="H52" s="26">
        <v>300</v>
      </c>
      <c r="I52" s="159">
        <v>152</v>
      </c>
      <c r="J52" s="159"/>
      <c r="K52" s="159"/>
      <c r="L52" s="159">
        <f t="shared" si="5"/>
        <v>152</v>
      </c>
    </row>
    <row r="53" spans="1:12">
      <c r="A53" s="19" t="s">
        <v>64</v>
      </c>
      <c r="B53" s="21" t="s">
        <v>61</v>
      </c>
      <c r="C53" s="21" t="s">
        <v>65</v>
      </c>
      <c r="D53" s="21" t="s">
        <v>17</v>
      </c>
      <c r="E53" s="22">
        <v>7570</v>
      </c>
      <c r="F53" s="26">
        <v>1618</v>
      </c>
      <c r="G53" s="26">
        <v>1618</v>
      </c>
      <c r="H53" s="26">
        <v>0</v>
      </c>
      <c r="I53" s="159"/>
      <c r="J53" s="159"/>
      <c r="K53" s="159"/>
      <c r="L53" s="159">
        <f t="shared" si="5"/>
        <v>0</v>
      </c>
    </row>
    <row r="54" spans="1:12">
      <c r="A54" s="19" t="s">
        <v>66</v>
      </c>
      <c r="B54" s="21"/>
      <c r="C54" s="21" t="s">
        <v>41</v>
      </c>
      <c r="D54" s="21" t="s">
        <v>11</v>
      </c>
      <c r="E54" s="22">
        <v>4900</v>
      </c>
      <c r="F54" s="48">
        <v>200</v>
      </c>
      <c r="G54" s="48">
        <v>200</v>
      </c>
      <c r="H54" s="48">
        <v>100</v>
      </c>
      <c r="I54" s="159"/>
      <c r="J54" s="159"/>
      <c r="K54" s="159"/>
      <c r="L54" s="159">
        <f t="shared" si="5"/>
        <v>0</v>
      </c>
    </row>
    <row r="55" spans="1:12">
      <c r="A55" s="19" t="s">
        <v>67</v>
      </c>
      <c r="B55" s="20"/>
      <c r="C55" s="21" t="s">
        <v>68</v>
      </c>
      <c r="D55" s="21" t="s">
        <v>11</v>
      </c>
      <c r="E55" s="21">
        <v>1058</v>
      </c>
      <c r="F55" s="48">
        <v>50</v>
      </c>
      <c r="G55" s="48">
        <v>50</v>
      </c>
      <c r="H55" s="48">
        <v>50</v>
      </c>
      <c r="I55" s="159"/>
      <c r="J55" s="159"/>
      <c r="K55" s="159"/>
      <c r="L55" s="159">
        <f t="shared" si="5"/>
        <v>0</v>
      </c>
    </row>
    <row r="56" spans="1:12">
      <c r="A56" s="19" t="s">
        <v>69</v>
      </c>
      <c r="B56" s="20"/>
      <c r="C56" s="21" t="s">
        <v>68</v>
      </c>
      <c r="D56" s="21" t="s">
        <v>11</v>
      </c>
      <c r="E56" s="21">
        <f>20.2*200</f>
        <v>4040</v>
      </c>
      <c r="F56" s="48">
        <v>350</v>
      </c>
      <c r="G56" s="48">
        <v>350</v>
      </c>
      <c r="H56" s="48">
        <v>200</v>
      </c>
      <c r="I56" s="159"/>
      <c r="J56" s="159"/>
      <c r="K56" s="159"/>
      <c r="L56" s="159">
        <f t="shared" si="5"/>
        <v>0</v>
      </c>
    </row>
    <row r="57" spans="1:12">
      <c r="A57" s="19" t="s">
        <v>202</v>
      </c>
      <c r="B57" s="19"/>
      <c r="C57" s="21" t="s">
        <v>68</v>
      </c>
      <c r="D57" s="21" t="s">
        <v>11</v>
      </c>
      <c r="E57" s="21">
        <f>12*200</f>
        <v>2400</v>
      </c>
      <c r="F57" s="48">
        <v>200</v>
      </c>
      <c r="G57" s="48">
        <v>200</v>
      </c>
      <c r="H57" s="48">
        <v>100</v>
      </c>
      <c r="I57" s="159"/>
      <c r="J57" s="159"/>
      <c r="K57" s="159"/>
      <c r="L57" s="159">
        <f t="shared" si="5"/>
        <v>0</v>
      </c>
    </row>
    <row r="58" spans="1:12">
      <c r="A58" s="19" t="s">
        <v>70</v>
      </c>
      <c r="B58" s="20"/>
      <c r="C58" s="21" t="s">
        <v>71</v>
      </c>
      <c r="D58" s="21" t="s">
        <v>11</v>
      </c>
      <c r="E58" s="21">
        <v>1073</v>
      </c>
      <c r="F58" s="48">
        <v>50</v>
      </c>
      <c r="G58" s="48">
        <v>50</v>
      </c>
      <c r="H58" s="48">
        <v>0</v>
      </c>
      <c r="I58" s="159"/>
      <c r="J58" s="159"/>
      <c r="K58" s="159"/>
      <c r="L58" s="159">
        <f t="shared" si="5"/>
        <v>0</v>
      </c>
    </row>
    <row r="59" spans="1:12">
      <c r="A59" s="19" t="s">
        <v>72</v>
      </c>
      <c r="B59" s="20"/>
      <c r="C59" s="21" t="s">
        <v>68</v>
      </c>
      <c r="D59" s="21" t="s">
        <v>11</v>
      </c>
      <c r="E59" s="21">
        <v>550</v>
      </c>
      <c r="F59" s="26"/>
      <c r="G59" s="26"/>
      <c r="H59" s="26">
        <v>0</v>
      </c>
      <c r="I59" s="159"/>
      <c r="J59" s="159"/>
      <c r="K59" s="159"/>
      <c r="L59" s="159">
        <f t="shared" si="5"/>
        <v>0</v>
      </c>
    </row>
    <row r="60" spans="1:12">
      <c r="A60" s="19" t="s">
        <v>73</v>
      </c>
      <c r="B60" s="20"/>
      <c r="C60" s="21" t="s">
        <v>29</v>
      </c>
      <c r="D60" s="21" t="s">
        <v>11</v>
      </c>
      <c r="E60" s="21">
        <v>956</v>
      </c>
      <c r="F60" s="26">
        <v>0</v>
      </c>
      <c r="G60" s="26">
        <v>0</v>
      </c>
      <c r="H60" s="26">
        <v>0</v>
      </c>
      <c r="I60" s="159"/>
      <c r="J60" s="159"/>
      <c r="K60" s="159"/>
      <c r="L60" s="159">
        <f t="shared" si="5"/>
        <v>0</v>
      </c>
    </row>
    <row r="61" spans="1:12">
      <c r="A61" s="19" t="s">
        <v>74</v>
      </c>
      <c r="B61" s="20"/>
      <c r="C61" s="21" t="s">
        <v>29</v>
      </c>
      <c r="D61" s="21" t="s">
        <v>11</v>
      </c>
      <c r="E61" s="22">
        <v>1599.489</v>
      </c>
      <c r="F61" s="26">
        <v>250</v>
      </c>
      <c r="G61" s="26">
        <v>250</v>
      </c>
      <c r="H61" s="26">
        <v>0</v>
      </c>
      <c r="I61" s="159"/>
      <c r="J61" s="159"/>
      <c r="K61" s="159"/>
      <c r="L61" s="159">
        <f t="shared" si="5"/>
        <v>0</v>
      </c>
    </row>
    <row r="62" spans="1:12">
      <c r="A62" s="19" t="s">
        <v>75</v>
      </c>
      <c r="B62" s="20"/>
      <c r="C62" s="21" t="s">
        <v>29</v>
      </c>
      <c r="D62" s="21" t="s">
        <v>11</v>
      </c>
      <c r="E62" s="21">
        <v>319</v>
      </c>
      <c r="F62" s="26">
        <v>50</v>
      </c>
      <c r="G62" s="26">
        <v>50</v>
      </c>
      <c r="H62" s="26">
        <v>0</v>
      </c>
      <c r="I62" s="159"/>
      <c r="J62" s="159"/>
      <c r="K62" s="159"/>
      <c r="L62" s="159">
        <f t="shared" si="5"/>
        <v>0</v>
      </c>
    </row>
    <row r="63" spans="1:12">
      <c r="A63" s="19" t="s">
        <v>76</v>
      </c>
      <c r="B63" s="20"/>
      <c r="C63" s="21" t="s">
        <v>29</v>
      </c>
      <c r="D63" s="21" t="s">
        <v>11</v>
      </c>
      <c r="E63" s="21">
        <v>963</v>
      </c>
      <c r="F63" s="26">
        <v>50</v>
      </c>
      <c r="G63" s="26">
        <v>50</v>
      </c>
      <c r="H63" s="26">
        <v>0</v>
      </c>
      <c r="I63" s="159"/>
      <c r="J63" s="159"/>
      <c r="K63" s="159"/>
      <c r="L63" s="159">
        <f t="shared" si="5"/>
        <v>0</v>
      </c>
    </row>
    <row r="64" spans="1:12">
      <c r="A64" s="19" t="s">
        <v>77</v>
      </c>
      <c r="B64" s="20"/>
      <c r="C64" s="21" t="s">
        <v>29</v>
      </c>
      <c r="D64" s="21" t="s">
        <v>11</v>
      </c>
      <c r="E64" s="22">
        <v>13000</v>
      </c>
      <c r="F64" s="26">
        <v>100</v>
      </c>
      <c r="G64" s="26">
        <v>100</v>
      </c>
      <c r="H64" s="26">
        <v>100</v>
      </c>
      <c r="I64" s="159">
        <v>19</v>
      </c>
      <c r="J64" s="159"/>
      <c r="K64" s="159"/>
      <c r="L64" s="159">
        <f t="shared" si="5"/>
        <v>19</v>
      </c>
    </row>
    <row r="65" spans="1:12">
      <c r="A65" s="27" t="s">
        <v>78</v>
      </c>
      <c r="B65" s="28"/>
      <c r="C65" s="29" t="s">
        <v>24</v>
      </c>
      <c r="D65" s="29" t="s">
        <v>17</v>
      </c>
      <c r="E65" s="30">
        <v>9774</v>
      </c>
      <c r="F65" s="38">
        <v>450</v>
      </c>
      <c r="G65" s="38">
        <v>450</v>
      </c>
      <c r="H65" s="38">
        <v>391</v>
      </c>
      <c r="I65" s="159"/>
      <c r="J65" s="159"/>
      <c r="K65" s="159"/>
      <c r="L65" s="159">
        <f t="shared" si="5"/>
        <v>0</v>
      </c>
    </row>
    <row r="66" spans="1:12">
      <c r="A66" s="19" t="s">
        <v>79</v>
      </c>
      <c r="B66" s="21" t="s">
        <v>61</v>
      </c>
      <c r="C66" s="21" t="s">
        <v>26</v>
      </c>
      <c r="D66" s="21" t="s">
        <v>17</v>
      </c>
      <c r="E66" s="22">
        <v>13329</v>
      </c>
      <c r="F66" s="26">
        <v>500</v>
      </c>
      <c r="G66" s="26">
        <v>500</v>
      </c>
      <c r="H66" s="26">
        <v>0</v>
      </c>
      <c r="I66" s="159"/>
      <c r="J66" s="159"/>
      <c r="K66" s="159"/>
      <c r="L66" s="159">
        <f t="shared" si="5"/>
        <v>0</v>
      </c>
    </row>
    <row r="67" spans="1:12">
      <c r="A67" s="19" t="s">
        <v>79</v>
      </c>
      <c r="B67" s="21" t="s">
        <v>61</v>
      </c>
      <c r="C67" s="21" t="s">
        <v>26</v>
      </c>
      <c r="D67" s="21" t="s">
        <v>17</v>
      </c>
      <c r="E67" s="22">
        <v>5332</v>
      </c>
      <c r="F67" s="26">
        <v>500</v>
      </c>
      <c r="G67" s="26">
        <v>500</v>
      </c>
      <c r="H67" s="26">
        <v>0</v>
      </c>
      <c r="I67" s="159"/>
      <c r="J67" s="159"/>
      <c r="K67" s="159"/>
      <c r="L67" s="159">
        <f t="shared" si="5"/>
        <v>0</v>
      </c>
    </row>
    <row r="68" spans="1:12" ht="12" thickBot="1">
      <c r="A68" s="56" t="s">
        <v>7</v>
      </c>
      <c r="B68" s="43" t="s">
        <v>7</v>
      </c>
      <c r="C68" s="44" t="s">
        <v>7</v>
      </c>
      <c r="D68" s="44" t="s">
        <v>7</v>
      </c>
      <c r="E68" s="57" t="s">
        <v>7</v>
      </c>
      <c r="F68" s="1"/>
      <c r="G68" s="1"/>
    </row>
    <row r="69" spans="1:12" ht="12" thickBot="1">
      <c r="A69" s="58" t="s">
        <v>80</v>
      </c>
      <c r="B69" s="59"/>
      <c r="C69" s="16"/>
      <c r="D69" s="15"/>
      <c r="E69" s="17">
        <f t="shared" ref="E69:L69" si="6">SUM(E71:E91)</f>
        <v>272976.37343000004</v>
      </c>
      <c r="F69" s="17">
        <f t="shared" si="6"/>
        <v>6169</v>
      </c>
      <c r="G69" s="17">
        <f t="shared" si="6"/>
        <v>6247</v>
      </c>
      <c r="H69" s="17">
        <f t="shared" si="6"/>
        <v>5804</v>
      </c>
      <c r="I69" s="17">
        <f t="shared" si="6"/>
        <v>821</v>
      </c>
      <c r="J69" s="17">
        <f t="shared" si="6"/>
        <v>219</v>
      </c>
      <c r="K69" s="17">
        <f t="shared" si="6"/>
        <v>1</v>
      </c>
      <c r="L69" s="17">
        <f t="shared" si="6"/>
        <v>1041</v>
      </c>
    </row>
    <row r="70" spans="1:12">
      <c r="A70" s="56" t="s">
        <v>7</v>
      </c>
      <c r="B70" s="43" t="s">
        <v>7</v>
      </c>
      <c r="C70" s="44" t="s">
        <v>7</v>
      </c>
      <c r="D70" s="44" t="s">
        <v>7</v>
      </c>
      <c r="E70" s="44" t="s">
        <v>7</v>
      </c>
      <c r="F70" s="1"/>
      <c r="G70" s="1"/>
    </row>
    <row r="71" spans="1:12">
      <c r="A71" s="19" t="s">
        <v>81</v>
      </c>
      <c r="B71" s="21"/>
      <c r="C71" s="21" t="s">
        <v>82</v>
      </c>
      <c r="D71" s="21" t="s">
        <v>17</v>
      </c>
      <c r="E71" s="22">
        <v>2689</v>
      </c>
      <c r="F71" s="26"/>
      <c r="G71" s="26"/>
      <c r="H71" s="26"/>
      <c r="I71" s="159"/>
      <c r="J71" s="159"/>
      <c r="K71" s="159"/>
      <c r="L71" s="159">
        <f>SUM(I71:K71)</f>
        <v>0</v>
      </c>
    </row>
    <row r="72" spans="1:12">
      <c r="A72" s="19" t="s">
        <v>83</v>
      </c>
      <c r="B72" s="21"/>
      <c r="C72" s="21" t="s">
        <v>24</v>
      </c>
      <c r="D72" s="21" t="s">
        <v>17</v>
      </c>
      <c r="E72" s="22">
        <v>921</v>
      </c>
      <c r="F72" s="26">
        <v>0</v>
      </c>
      <c r="G72" s="26">
        <v>0</v>
      </c>
      <c r="H72" s="26"/>
      <c r="I72" s="159"/>
      <c r="J72" s="159"/>
      <c r="K72" s="159"/>
      <c r="L72" s="159">
        <f t="shared" ref="L72:L91" si="7">SUM(I72:K72)</f>
        <v>0</v>
      </c>
    </row>
    <row r="73" spans="1:12">
      <c r="A73" s="60" t="s">
        <v>84</v>
      </c>
      <c r="B73" s="61"/>
      <c r="C73" s="21" t="s">
        <v>59</v>
      </c>
      <c r="D73" s="21" t="s">
        <v>17</v>
      </c>
      <c r="E73" s="22">
        <v>13444</v>
      </c>
      <c r="F73" s="26"/>
      <c r="G73" s="26"/>
      <c r="H73" s="26"/>
      <c r="I73" s="159"/>
      <c r="J73" s="159"/>
      <c r="K73" s="159"/>
      <c r="L73" s="159">
        <f t="shared" si="7"/>
        <v>0</v>
      </c>
    </row>
    <row r="74" spans="1:12">
      <c r="A74" s="62" t="s">
        <v>85</v>
      </c>
      <c r="B74" s="63" t="s">
        <v>61</v>
      </c>
      <c r="C74" s="64" t="s">
        <v>86</v>
      </c>
      <c r="D74" s="64" t="s">
        <v>17</v>
      </c>
      <c r="E74" s="63">
        <v>4798.4670000000006</v>
      </c>
      <c r="F74" s="65">
        <v>700</v>
      </c>
      <c r="G74" s="65">
        <v>700</v>
      </c>
      <c r="H74" s="65">
        <v>1500</v>
      </c>
      <c r="I74" s="159">
        <v>572</v>
      </c>
      <c r="J74" s="159"/>
      <c r="K74" s="159"/>
      <c r="L74" s="159">
        <f t="shared" si="7"/>
        <v>572</v>
      </c>
    </row>
    <row r="75" spans="1:12">
      <c r="A75" s="66" t="s">
        <v>87</v>
      </c>
      <c r="B75" s="67"/>
      <c r="C75" s="68" t="s">
        <v>29</v>
      </c>
      <c r="D75" s="68" t="s">
        <v>11</v>
      </c>
      <c r="E75" s="67">
        <v>617</v>
      </c>
      <c r="F75" s="26">
        <v>150</v>
      </c>
      <c r="G75" s="26">
        <v>150</v>
      </c>
      <c r="H75" s="26">
        <v>177</v>
      </c>
      <c r="I75" s="159"/>
      <c r="J75" s="159"/>
      <c r="K75" s="159"/>
      <c r="L75" s="159">
        <f t="shared" si="7"/>
        <v>0</v>
      </c>
    </row>
    <row r="76" spans="1:12">
      <c r="A76" s="69" t="s">
        <v>88</v>
      </c>
      <c r="B76" s="36"/>
      <c r="C76" s="35" t="s">
        <v>29</v>
      </c>
      <c r="D76" s="35" t="s">
        <v>11</v>
      </c>
      <c r="E76" s="36">
        <v>337</v>
      </c>
      <c r="F76" s="37"/>
      <c r="G76" s="37">
        <v>78</v>
      </c>
      <c r="H76" s="37">
        <v>100</v>
      </c>
      <c r="I76" s="159">
        <v>26</v>
      </c>
      <c r="J76" s="159"/>
      <c r="K76" s="159"/>
      <c r="L76" s="159">
        <f t="shared" si="7"/>
        <v>26</v>
      </c>
    </row>
    <row r="77" spans="1:12">
      <c r="A77" s="70" t="s">
        <v>89</v>
      </c>
      <c r="B77" s="55"/>
      <c r="C77" s="54" t="s">
        <v>24</v>
      </c>
      <c r="D77" s="54" t="s">
        <v>17</v>
      </c>
      <c r="E77" s="55">
        <v>178</v>
      </c>
      <c r="F77" s="26">
        <v>58</v>
      </c>
      <c r="G77" s="26">
        <v>58</v>
      </c>
      <c r="H77" s="26">
        <v>0</v>
      </c>
      <c r="I77" s="159"/>
      <c r="J77" s="159"/>
      <c r="K77" s="159"/>
      <c r="L77" s="159">
        <f t="shared" si="7"/>
        <v>0</v>
      </c>
    </row>
    <row r="78" spans="1:12">
      <c r="A78" s="71" t="s">
        <v>89</v>
      </c>
      <c r="B78" s="30"/>
      <c r="C78" s="29" t="s">
        <v>24</v>
      </c>
      <c r="D78" s="29" t="s">
        <v>17</v>
      </c>
      <c r="E78" s="30">
        <v>12228</v>
      </c>
      <c r="F78" s="38">
        <v>335</v>
      </c>
      <c r="G78" s="38">
        <v>335</v>
      </c>
      <c r="H78" s="38">
        <v>927</v>
      </c>
      <c r="I78" s="159">
        <v>8</v>
      </c>
      <c r="J78" s="159">
        <v>6</v>
      </c>
      <c r="K78" s="159">
        <v>1</v>
      </c>
      <c r="L78" s="159">
        <f t="shared" si="7"/>
        <v>15</v>
      </c>
    </row>
    <row r="79" spans="1:12">
      <c r="A79" s="19" t="s">
        <v>90</v>
      </c>
      <c r="B79" s="20"/>
      <c r="C79" s="21" t="s">
        <v>24</v>
      </c>
      <c r="D79" s="21" t="s">
        <v>17</v>
      </c>
      <c r="E79" s="21">
        <v>7997</v>
      </c>
      <c r="F79" s="72">
        <v>450</v>
      </c>
      <c r="G79" s="132">
        <v>450</v>
      </c>
      <c r="H79" s="72">
        <v>500</v>
      </c>
      <c r="I79" s="159"/>
      <c r="J79" s="159"/>
      <c r="K79" s="159"/>
      <c r="L79" s="159">
        <f t="shared" si="7"/>
        <v>0</v>
      </c>
    </row>
    <row r="80" spans="1:12">
      <c r="A80" s="19" t="s">
        <v>91</v>
      </c>
      <c r="B80" s="21" t="s">
        <v>61</v>
      </c>
      <c r="C80" s="21" t="s">
        <v>86</v>
      </c>
      <c r="D80" s="21" t="s">
        <v>17</v>
      </c>
      <c r="E80" s="22">
        <v>21327</v>
      </c>
      <c r="F80" s="72">
        <v>1500</v>
      </c>
      <c r="G80" s="72">
        <v>1500</v>
      </c>
      <c r="H80" s="72">
        <v>2500</v>
      </c>
      <c r="I80" s="159">
        <v>215</v>
      </c>
      <c r="J80" s="159">
        <v>213</v>
      </c>
      <c r="K80" s="159"/>
      <c r="L80" s="159">
        <f t="shared" si="7"/>
        <v>428</v>
      </c>
    </row>
    <row r="81" spans="1:12">
      <c r="A81" s="19" t="s">
        <v>92</v>
      </c>
      <c r="B81" s="21" t="s">
        <v>61</v>
      </c>
      <c r="C81" s="21" t="s">
        <v>86</v>
      </c>
      <c r="D81" s="21" t="s">
        <v>17</v>
      </c>
      <c r="E81" s="22">
        <v>4443</v>
      </c>
      <c r="F81" s="72"/>
      <c r="G81" s="72">
        <v>0</v>
      </c>
      <c r="H81" s="72">
        <v>0</v>
      </c>
      <c r="I81" s="159"/>
      <c r="J81" s="159"/>
      <c r="K81" s="159"/>
      <c r="L81" s="159">
        <f t="shared" si="7"/>
        <v>0</v>
      </c>
    </row>
    <row r="82" spans="1:12">
      <c r="A82" s="19" t="s">
        <v>93</v>
      </c>
      <c r="B82" s="21" t="s">
        <v>61</v>
      </c>
      <c r="C82" s="21" t="s">
        <v>86</v>
      </c>
      <c r="D82" s="21" t="s">
        <v>17</v>
      </c>
      <c r="E82" s="22">
        <v>1066</v>
      </c>
      <c r="F82" s="72"/>
      <c r="G82" s="72">
        <v>0</v>
      </c>
      <c r="H82" s="72">
        <v>0</v>
      </c>
      <c r="I82" s="159"/>
      <c r="J82" s="159"/>
      <c r="K82" s="159"/>
      <c r="L82" s="159">
        <f t="shared" si="7"/>
        <v>0</v>
      </c>
    </row>
    <row r="83" spans="1:12">
      <c r="A83" s="19" t="s">
        <v>94</v>
      </c>
      <c r="B83" s="21" t="s">
        <v>61</v>
      </c>
      <c r="C83" s="21" t="s">
        <v>95</v>
      </c>
      <c r="D83" s="21" t="s">
        <v>17</v>
      </c>
      <c r="E83" s="22">
        <v>2310</v>
      </c>
      <c r="F83" s="72">
        <v>1460</v>
      </c>
      <c r="G83" s="72">
        <v>1460</v>
      </c>
      <c r="H83" s="72">
        <v>0</v>
      </c>
      <c r="I83" s="159"/>
      <c r="J83" s="159"/>
      <c r="K83" s="159"/>
      <c r="L83" s="159">
        <f t="shared" si="7"/>
        <v>0</v>
      </c>
    </row>
    <row r="84" spans="1:12">
      <c r="A84" s="19" t="s">
        <v>96</v>
      </c>
      <c r="B84" s="21" t="s">
        <v>61</v>
      </c>
      <c r="C84" s="21" t="s">
        <v>95</v>
      </c>
      <c r="D84" s="21" t="s">
        <v>17</v>
      </c>
      <c r="E84" s="22">
        <v>1066</v>
      </c>
      <c r="F84" s="72">
        <v>716</v>
      </c>
      <c r="G84" s="72">
        <v>716</v>
      </c>
      <c r="H84" s="72">
        <v>0</v>
      </c>
      <c r="I84" s="159"/>
      <c r="J84" s="159"/>
      <c r="K84" s="159"/>
      <c r="L84" s="159">
        <f t="shared" si="7"/>
        <v>0</v>
      </c>
    </row>
    <row r="85" spans="1:12">
      <c r="A85" s="19" t="s">
        <v>97</v>
      </c>
      <c r="B85" s="21" t="s">
        <v>61</v>
      </c>
      <c r="C85" s="21" t="s">
        <v>95</v>
      </c>
      <c r="D85" s="21" t="s">
        <v>17</v>
      </c>
      <c r="E85" s="22">
        <v>2488</v>
      </c>
      <c r="F85" s="72">
        <v>0</v>
      </c>
      <c r="G85" s="72">
        <v>0</v>
      </c>
      <c r="H85" s="72">
        <v>0</v>
      </c>
      <c r="I85" s="159"/>
      <c r="J85" s="159"/>
      <c r="K85" s="159"/>
      <c r="L85" s="159">
        <f t="shared" si="7"/>
        <v>0</v>
      </c>
    </row>
    <row r="86" spans="1:12">
      <c r="A86" s="73" t="s">
        <v>98</v>
      </c>
      <c r="B86" s="74" t="s">
        <v>61</v>
      </c>
      <c r="C86" s="74" t="s">
        <v>26</v>
      </c>
      <c r="D86" s="74" t="s">
        <v>17</v>
      </c>
      <c r="E86" s="75">
        <v>6900.90643</v>
      </c>
      <c r="F86" s="76">
        <v>0</v>
      </c>
      <c r="G86" s="76">
        <v>0</v>
      </c>
      <c r="H86" s="76">
        <v>0</v>
      </c>
      <c r="I86" s="159"/>
      <c r="J86" s="159"/>
      <c r="K86" s="159"/>
      <c r="L86" s="159">
        <f t="shared" si="7"/>
        <v>0</v>
      </c>
    </row>
    <row r="87" spans="1:12">
      <c r="A87" s="19" t="s">
        <v>99</v>
      </c>
      <c r="B87" s="21" t="s">
        <v>61</v>
      </c>
      <c r="C87" s="21" t="s">
        <v>65</v>
      </c>
      <c r="D87" s="21" t="s">
        <v>17</v>
      </c>
      <c r="E87" s="22">
        <v>10620</v>
      </c>
      <c r="F87" s="72"/>
      <c r="G87" s="72">
        <v>0</v>
      </c>
      <c r="H87" s="72">
        <v>0</v>
      </c>
      <c r="I87" s="159"/>
      <c r="J87" s="159"/>
      <c r="K87" s="159"/>
      <c r="L87" s="159">
        <f t="shared" si="7"/>
        <v>0</v>
      </c>
    </row>
    <row r="88" spans="1:12">
      <c r="A88" s="19" t="s">
        <v>60</v>
      </c>
      <c r="B88" s="21" t="s">
        <v>61</v>
      </c>
      <c r="C88" s="21" t="s">
        <v>86</v>
      </c>
      <c r="D88" s="21" t="s">
        <v>17</v>
      </c>
      <c r="E88" s="22">
        <v>5332</v>
      </c>
      <c r="F88" s="72">
        <v>800</v>
      </c>
      <c r="G88" s="72">
        <v>800</v>
      </c>
      <c r="H88" s="72">
        <v>100</v>
      </c>
      <c r="I88" s="159"/>
      <c r="J88" s="159"/>
      <c r="K88" s="159"/>
      <c r="L88" s="159">
        <f t="shared" si="7"/>
        <v>0</v>
      </c>
    </row>
    <row r="89" spans="1:12">
      <c r="A89" s="19" t="s">
        <v>100</v>
      </c>
      <c r="B89" s="21" t="s">
        <v>61</v>
      </c>
      <c r="C89" s="21" t="s">
        <v>65</v>
      </c>
      <c r="D89" s="21" t="s">
        <v>17</v>
      </c>
      <c r="E89" s="22">
        <v>61220</v>
      </c>
      <c r="F89" s="72"/>
      <c r="G89" s="72">
        <v>0</v>
      </c>
      <c r="H89" s="72">
        <v>0</v>
      </c>
      <c r="I89" s="159"/>
      <c r="J89" s="159"/>
      <c r="K89" s="159"/>
      <c r="L89" s="159">
        <f t="shared" si="7"/>
        <v>0</v>
      </c>
    </row>
    <row r="90" spans="1:12">
      <c r="A90" s="73" t="s">
        <v>101</v>
      </c>
      <c r="B90" s="74" t="s">
        <v>61</v>
      </c>
      <c r="C90" s="74" t="s">
        <v>65</v>
      </c>
      <c r="D90" s="74" t="s">
        <v>17</v>
      </c>
      <c r="E90" s="75">
        <v>25592</v>
      </c>
      <c r="F90" s="76"/>
      <c r="G90" s="76">
        <v>0</v>
      </c>
      <c r="H90" s="76">
        <v>0</v>
      </c>
      <c r="I90" s="159"/>
      <c r="J90" s="159"/>
      <c r="K90" s="159"/>
      <c r="L90" s="159">
        <f t="shared" si="7"/>
        <v>0</v>
      </c>
    </row>
    <row r="91" spans="1:12">
      <c r="A91" s="19" t="s">
        <v>102</v>
      </c>
      <c r="B91" s="21" t="s">
        <v>61</v>
      </c>
      <c r="C91" s="21" t="s">
        <v>65</v>
      </c>
      <c r="D91" s="21" t="s">
        <v>17</v>
      </c>
      <c r="E91" s="22">
        <v>87402</v>
      </c>
      <c r="F91" s="72"/>
      <c r="G91" s="72">
        <v>0</v>
      </c>
      <c r="H91" s="72">
        <v>0</v>
      </c>
      <c r="I91" s="159"/>
      <c r="J91" s="159"/>
      <c r="K91" s="159"/>
      <c r="L91" s="159">
        <f t="shared" si="7"/>
        <v>0</v>
      </c>
    </row>
    <row r="92" spans="1:12" ht="12" thickBot="1">
      <c r="A92" s="43" t="s">
        <v>7</v>
      </c>
      <c r="B92" s="43" t="s">
        <v>7</v>
      </c>
      <c r="C92" s="44" t="s">
        <v>7</v>
      </c>
      <c r="D92" s="44" t="s">
        <v>7</v>
      </c>
      <c r="E92" s="44" t="s">
        <v>7</v>
      </c>
      <c r="F92" s="77"/>
      <c r="G92" s="77"/>
    </row>
    <row r="93" spans="1:12" ht="12" thickBot="1">
      <c r="A93" s="14" t="s">
        <v>103</v>
      </c>
      <c r="B93" s="59"/>
      <c r="C93" s="15"/>
      <c r="D93" s="16"/>
      <c r="E93" s="17">
        <f>SUM(E97:E102)</f>
        <v>17723</v>
      </c>
      <c r="F93" s="17">
        <f t="shared" ref="F93:L93" si="8">SUM(F95:F102)</f>
        <v>2368</v>
      </c>
      <c r="G93" s="17">
        <f t="shared" si="8"/>
        <v>2756</v>
      </c>
      <c r="H93" s="17">
        <f t="shared" si="8"/>
        <v>3111</v>
      </c>
      <c r="I93" s="17">
        <f t="shared" si="8"/>
        <v>160</v>
      </c>
      <c r="J93" s="17">
        <f t="shared" si="8"/>
        <v>10</v>
      </c>
      <c r="K93" s="17">
        <f t="shared" si="8"/>
        <v>134</v>
      </c>
      <c r="L93" s="17">
        <f t="shared" si="8"/>
        <v>304</v>
      </c>
    </row>
    <row r="94" spans="1:12">
      <c r="A94" s="78" t="s">
        <v>7</v>
      </c>
      <c r="B94" s="78" t="s">
        <v>7</v>
      </c>
      <c r="C94" s="79" t="s">
        <v>7</v>
      </c>
      <c r="D94" s="79" t="s">
        <v>7</v>
      </c>
      <c r="E94" s="79" t="s">
        <v>7</v>
      </c>
      <c r="F94" s="77"/>
      <c r="G94" s="77"/>
    </row>
    <row r="95" spans="1:12">
      <c r="A95" s="80" t="s">
        <v>104</v>
      </c>
      <c r="B95" s="29" t="s">
        <v>61</v>
      </c>
      <c r="C95" s="29" t="s">
        <v>26</v>
      </c>
      <c r="D95" s="29" t="s">
        <v>17</v>
      </c>
      <c r="E95" s="30">
        <v>2666</v>
      </c>
      <c r="F95" s="81">
        <v>200</v>
      </c>
      <c r="G95" s="81">
        <v>127</v>
      </c>
      <c r="H95" s="81">
        <v>253</v>
      </c>
      <c r="I95" s="159"/>
      <c r="J95" s="159"/>
      <c r="K95" s="159"/>
      <c r="L95" s="159">
        <f>SUM(I95:K95)</f>
        <v>0</v>
      </c>
    </row>
    <row r="96" spans="1:12">
      <c r="A96" s="82" t="s">
        <v>105</v>
      </c>
      <c r="B96" s="83"/>
      <c r="C96" s="83" t="s">
        <v>24</v>
      </c>
      <c r="D96" s="83" t="s">
        <v>17</v>
      </c>
      <c r="E96" s="84">
        <v>2656</v>
      </c>
      <c r="F96" s="85"/>
      <c r="G96" s="85">
        <v>277</v>
      </c>
      <c r="H96" s="133">
        <v>1403</v>
      </c>
      <c r="I96" s="159"/>
      <c r="J96" s="159">
        <v>10</v>
      </c>
      <c r="K96" s="159"/>
      <c r="L96" s="159">
        <f t="shared" ref="L96:L102" si="9">SUM(I96:K96)</f>
        <v>10</v>
      </c>
    </row>
    <row r="97" spans="1:12">
      <c r="A97" s="20" t="s">
        <v>106</v>
      </c>
      <c r="B97" s="20"/>
      <c r="C97" s="21" t="s">
        <v>24</v>
      </c>
      <c r="D97" s="21" t="s">
        <v>17</v>
      </c>
      <c r="E97" s="22">
        <v>912</v>
      </c>
      <c r="F97" s="72">
        <v>184</v>
      </c>
      <c r="G97" s="72">
        <v>184</v>
      </c>
      <c r="H97" s="72">
        <v>100</v>
      </c>
      <c r="I97" s="159"/>
      <c r="J97" s="159"/>
      <c r="K97" s="159"/>
      <c r="L97" s="159">
        <f t="shared" si="9"/>
        <v>0</v>
      </c>
    </row>
    <row r="98" spans="1:12">
      <c r="A98" s="20" t="s">
        <v>106</v>
      </c>
      <c r="B98" s="20"/>
      <c r="C98" s="21" t="s">
        <v>24</v>
      </c>
      <c r="D98" s="21" t="s">
        <v>11</v>
      </c>
      <c r="E98" s="22">
        <v>912</v>
      </c>
      <c r="F98" s="72">
        <v>0</v>
      </c>
      <c r="G98" s="72">
        <v>184</v>
      </c>
      <c r="H98" s="72">
        <v>100</v>
      </c>
      <c r="I98" s="159"/>
      <c r="J98" s="159"/>
      <c r="K98" s="159"/>
      <c r="L98" s="159">
        <f t="shared" si="9"/>
        <v>0</v>
      </c>
    </row>
    <row r="99" spans="1:12">
      <c r="A99" s="86" t="s">
        <v>107</v>
      </c>
      <c r="B99" s="86"/>
      <c r="C99" s="54" t="s">
        <v>24</v>
      </c>
      <c r="D99" s="54" t="s">
        <v>11</v>
      </c>
      <c r="E99" s="55">
        <v>4443</v>
      </c>
      <c r="F99" s="72">
        <v>800</v>
      </c>
      <c r="G99" s="72">
        <v>800</v>
      </c>
      <c r="H99" s="72">
        <v>800</v>
      </c>
      <c r="I99" s="159"/>
      <c r="J99" s="159"/>
      <c r="K99" s="159"/>
      <c r="L99" s="159">
        <f t="shared" si="9"/>
        <v>0</v>
      </c>
    </row>
    <row r="100" spans="1:12">
      <c r="A100" s="20" t="s">
        <v>108</v>
      </c>
      <c r="B100" s="21"/>
      <c r="C100" s="21" t="s">
        <v>24</v>
      </c>
      <c r="D100" s="21" t="s">
        <v>17</v>
      </c>
      <c r="E100" s="22">
        <v>2617</v>
      </c>
      <c r="F100" s="87">
        <v>184</v>
      </c>
      <c r="G100" s="87">
        <v>184</v>
      </c>
      <c r="H100" s="87">
        <v>455</v>
      </c>
      <c r="I100" s="159">
        <v>160</v>
      </c>
      <c r="J100" s="159"/>
      <c r="K100" s="159">
        <v>134</v>
      </c>
      <c r="L100" s="159">
        <f t="shared" si="9"/>
        <v>294</v>
      </c>
    </row>
    <row r="101" spans="1:12">
      <c r="A101" s="20" t="s">
        <v>109</v>
      </c>
      <c r="B101" s="21" t="s">
        <v>61</v>
      </c>
      <c r="C101" s="21" t="s">
        <v>57</v>
      </c>
      <c r="D101" s="21" t="s">
        <v>17</v>
      </c>
      <c r="E101" s="22">
        <v>3507</v>
      </c>
      <c r="F101" s="72">
        <v>0</v>
      </c>
      <c r="G101" s="72">
        <v>0</v>
      </c>
      <c r="H101" s="72">
        <v>0</v>
      </c>
      <c r="I101" s="159"/>
      <c r="J101" s="159"/>
      <c r="K101" s="159"/>
      <c r="L101" s="159">
        <f t="shared" si="9"/>
        <v>0</v>
      </c>
    </row>
    <row r="102" spans="1:12">
      <c r="A102" s="20" t="s">
        <v>109</v>
      </c>
      <c r="B102" s="21" t="s">
        <v>61</v>
      </c>
      <c r="C102" s="21" t="s">
        <v>86</v>
      </c>
      <c r="D102" s="21" t="s">
        <v>17</v>
      </c>
      <c r="E102" s="22">
        <v>5332</v>
      </c>
      <c r="F102" s="72">
        <v>1000</v>
      </c>
      <c r="G102" s="72">
        <v>1000</v>
      </c>
      <c r="H102" s="72">
        <v>0</v>
      </c>
      <c r="I102" s="159"/>
      <c r="J102" s="159"/>
      <c r="K102" s="159"/>
      <c r="L102" s="159">
        <f t="shared" si="9"/>
        <v>0</v>
      </c>
    </row>
    <row r="103" spans="1:12" ht="12" thickBot="1">
      <c r="A103" s="43" t="s">
        <v>7</v>
      </c>
      <c r="B103" s="43" t="s">
        <v>7</v>
      </c>
      <c r="C103" s="44" t="s">
        <v>7</v>
      </c>
      <c r="D103" s="44" t="s">
        <v>7</v>
      </c>
      <c r="E103" s="44" t="s">
        <v>7</v>
      </c>
      <c r="F103" s="77"/>
      <c r="G103" s="77"/>
    </row>
    <row r="104" spans="1:12" ht="12" thickBot="1">
      <c r="A104" s="45" t="s">
        <v>110</v>
      </c>
      <c r="B104" s="46"/>
      <c r="C104" s="46"/>
      <c r="D104" s="47"/>
      <c r="E104" s="17">
        <f t="shared" ref="E104:L104" si="10">SUM(E106:E129)</f>
        <v>35998</v>
      </c>
      <c r="F104" s="17">
        <f t="shared" si="10"/>
        <v>2973</v>
      </c>
      <c r="G104" s="17">
        <f t="shared" si="10"/>
        <v>3273</v>
      </c>
      <c r="H104" s="17">
        <f t="shared" si="10"/>
        <v>1991</v>
      </c>
      <c r="I104" s="17">
        <f t="shared" si="10"/>
        <v>41</v>
      </c>
      <c r="J104" s="17">
        <f t="shared" si="10"/>
        <v>4</v>
      </c>
      <c r="K104" s="17">
        <f t="shared" si="10"/>
        <v>218</v>
      </c>
      <c r="L104" s="17">
        <f t="shared" si="10"/>
        <v>263</v>
      </c>
    </row>
    <row r="105" spans="1:12">
      <c r="A105" s="43" t="s">
        <v>7</v>
      </c>
      <c r="B105" s="43" t="s">
        <v>7</v>
      </c>
      <c r="C105" s="44" t="s">
        <v>7</v>
      </c>
      <c r="D105" s="44" t="s">
        <v>7</v>
      </c>
      <c r="E105" s="44" t="s">
        <v>7</v>
      </c>
      <c r="F105" s="1"/>
      <c r="G105" s="1"/>
    </row>
    <row r="106" spans="1:12">
      <c r="A106" s="88" t="s">
        <v>111</v>
      </c>
      <c r="B106" s="89"/>
      <c r="C106" s="21" t="s">
        <v>68</v>
      </c>
      <c r="D106" s="21" t="s">
        <v>11</v>
      </c>
      <c r="E106" s="90">
        <v>1220</v>
      </c>
      <c r="F106" s="23"/>
      <c r="G106" s="23"/>
      <c r="H106" s="23"/>
      <c r="I106" s="159"/>
      <c r="J106" s="159"/>
      <c r="K106" s="159"/>
      <c r="L106" s="159">
        <f>SUM(I106:K106)</f>
        <v>0</v>
      </c>
    </row>
    <row r="107" spans="1:12">
      <c r="A107" s="88" t="s">
        <v>112</v>
      </c>
      <c r="B107" s="89"/>
      <c r="C107" s="21" t="s">
        <v>68</v>
      </c>
      <c r="D107" s="21" t="s">
        <v>11</v>
      </c>
      <c r="E107" s="90">
        <v>1470</v>
      </c>
      <c r="F107" s="23"/>
      <c r="G107" s="23"/>
      <c r="H107" s="23"/>
      <c r="I107" s="159"/>
      <c r="J107" s="159"/>
      <c r="K107" s="159"/>
      <c r="L107" s="159">
        <f t="shared" ref="L107:L129" si="11">SUM(I107:K107)</f>
        <v>0</v>
      </c>
    </row>
    <row r="108" spans="1:12">
      <c r="A108" s="88" t="s">
        <v>113</v>
      </c>
      <c r="B108" s="89"/>
      <c r="C108" s="21" t="s">
        <v>68</v>
      </c>
      <c r="D108" s="21" t="s">
        <v>11</v>
      </c>
      <c r="E108" s="90">
        <v>406</v>
      </c>
      <c r="F108" s="23"/>
      <c r="G108" s="23"/>
      <c r="H108" s="23"/>
      <c r="I108" s="159"/>
      <c r="J108" s="159"/>
      <c r="K108" s="159"/>
      <c r="L108" s="159">
        <f t="shared" si="11"/>
        <v>0</v>
      </c>
    </row>
    <row r="109" spans="1:12">
      <c r="A109" s="88" t="s">
        <v>114</v>
      </c>
      <c r="B109" s="89"/>
      <c r="C109" s="21" t="s">
        <v>68</v>
      </c>
      <c r="D109" s="21" t="s">
        <v>11</v>
      </c>
      <c r="E109" s="90">
        <v>1900</v>
      </c>
      <c r="F109" s="23"/>
      <c r="G109" s="23"/>
      <c r="H109" s="23"/>
      <c r="I109" s="159"/>
      <c r="J109" s="159"/>
      <c r="K109" s="159"/>
      <c r="L109" s="159">
        <f t="shared" si="11"/>
        <v>0</v>
      </c>
    </row>
    <row r="110" spans="1:12" ht="12.75">
      <c r="A110" s="135" t="s">
        <v>205</v>
      </c>
      <c r="B110" s="89"/>
      <c r="C110" s="21" t="s">
        <v>24</v>
      </c>
      <c r="D110" s="21" t="s">
        <v>11</v>
      </c>
      <c r="E110" s="90">
        <v>272</v>
      </c>
      <c r="F110" s="23">
        <v>0</v>
      </c>
      <c r="G110" s="23">
        <v>0</v>
      </c>
      <c r="H110" s="23">
        <v>72</v>
      </c>
      <c r="I110" s="159">
        <v>32</v>
      </c>
      <c r="J110" s="159"/>
      <c r="K110" s="159"/>
      <c r="L110" s="159">
        <f t="shared" si="11"/>
        <v>32</v>
      </c>
    </row>
    <row r="111" spans="1:12">
      <c r="A111" s="19" t="s">
        <v>115</v>
      </c>
      <c r="B111" s="20"/>
      <c r="C111" s="21" t="s">
        <v>29</v>
      </c>
      <c r="D111" s="21" t="s">
        <v>17</v>
      </c>
      <c r="E111" s="22">
        <v>1817</v>
      </c>
      <c r="F111" s="23">
        <v>400</v>
      </c>
      <c r="G111" s="23">
        <v>400</v>
      </c>
      <c r="H111" s="23">
        <v>200</v>
      </c>
      <c r="I111" s="159">
        <v>9</v>
      </c>
      <c r="J111" s="159">
        <v>4</v>
      </c>
      <c r="K111" s="159"/>
      <c r="L111" s="159">
        <f t="shared" si="11"/>
        <v>13</v>
      </c>
    </row>
    <row r="112" spans="1:12">
      <c r="A112" s="91" t="s">
        <v>116</v>
      </c>
      <c r="B112" s="92"/>
      <c r="C112" s="68" t="s">
        <v>24</v>
      </c>
      <c r="D112" s="68" t="s">
        <v>11</v>
      </c>
      <c r="E112" s="67">
        <v>485</v>
      </c>
      <c r="F112" s="23">
        <v>0</v>
      </c>
      <c r="G112" s="23">
        <v>0</v>
      </c>
      <c r="H112" s="23">
        <v>0</v>
      </c>
      <c r="I112" s="159"/>
      <c r="J112" s="159"/>
      <c r="K112" s="159"/>
      <c r="L112" s="159">
        <f t="shared" si="11"/>
        <v>0</v>
      </c>
    </row>
    <row r="113" spans="1:12">
      <c r="A113" s="19" t="s">
        <v>117</v>
      </c>
      <c r="B113" s="20"/>
      <c r="C113" s="21" t="s">
        <v>24</v>
      </c>
      <c r="D113" s="21" t="s">
        <v>17</v>
      </c>
      <c r="E113" s="22">
        <v>2666</v>
      </c>
      <c r="F113" s="23">
        <v>800</v>
      </c>
      <c r="G113" s="23">
        <v>800</v>
      </c>
      <c r="H113" s="23">
        <v>260</v>
      </c>
      <c r="I113" s="159"/>
      <c r="J113" s="159"/>
      <c r="K113" s="159"/>
      <c r="L113" s="159">
        <f t="shared" si="11"/>
        <v>0</v>
      </c>
    </row>
    <row r="114" spans="1:12">
      <c r="A114" s="93" t="s">
        <v>118</v>
      </c>
      <c r="B114" s="94"/>
      <c r="C114" s="95" t="s">
        <v>24</v>
      </c>
      <c r="D114" s="95" t="s">
        <v>11</v>
      </c>
      <c r="E114" s="96">
        <v>888</v>
      </c>
      <c r="F114" s="97">
        <v>0</v>
      </c>
      <c r="G114" s="97">
        <v>250</v>
      </c>
      <c r="H114" s="97">
        <v>0</v>
      </c>
      <c r="I114" s="159"/>
      <c r="J114" s="159"/>
      <c r="K114" s="159"/>
      <c r="L114" s="159">
        <f t="shared" si="11"/>
        <v>0</v>
      </c>
    </row>
    <row r="115" spans="1:12">
      <c r="A115" s="19" t="s">
        <v>118</v>
      </c>
      <c r="B115" s="20"/>
      <c r="C115" s="21" t="s">
        <v>24</v>
      </c>
      <c r="D115" s="21" t="s">
        <v>17</v>
      </c>
      <c r="E115" s="22">
        <v>1769</v>
      </c>
      <c r="F115" s="26">
        <v>0</v>
      </c>
      <c r="G115" s="26">
        <v>0</v>
      </c>
      <c r="H115" s="26">
        <v>0</v>
      </c>
      <c r="I115" s="159"/>
      <c r="J115" s="159"/>
      <c r="K115" s="159"/>
      <c r="L115" s="159">
        <f t="shared" si="11"/>
        <v>0</v>
      </c>
    </row>
    <row r="116" spans="1:12">
      <c r="A116" s="98" t="s">
        <v>119</v>
      </c>
      <c r="B116" s="49"/>
      <c r="C116" s="29" t="s">
        <v>49</v>
      </c>
      <c r="D116" s="29" t="s">
        <v>11</v>
      </c>
      <c r="E116" s="30">
        <v>92</v>
      </c>
      <c r="F116" s="26"/>
      <c r="G116" s="26"/>
      <c r="H116" s="26"/>
      <c r="I116" s="159"/>
      <c r="J116" s="159"/>
      <c r="K116" s="159"/>
      <c r="L116" s="159">
        <f t="shared" si="11"/>
        <v>0</v>
      </c>
    </row>
    <row r="117" spans="1:12">
      <c r="A117" s="19" t="s">
        <v>120</v>
      </c>
      <c r="B117" s="31"/>
      <c r="C117" s="21" t="s">
        <v>121</v>
      </c>
      <c r="D117" s="21" t="s">
        <v>11</v>
      </c>
      <c r="E117" s="22">
        <v>267</v>
      </c>
      <c r="F117" s="26"/>
      <c r="G117" s="26"/>
      <c r="H117" s="26"/>
      <c r="I117" s="159"/>
      <c r="J117" s="159"/>
      <c r="K117" s="159"/>
      <c r="L117" s="159">
        <f t="shared" si="11"/>
        <v>0</v>
      </c>
    </row>
    <row r="118" spans="1:12">
      <c r="A118" s="19" t="s">
        <v>122</v>
      </c>
      <c r="B118" s="31"/>
      <c r="C118" s="21" t="s">
        <v>121</v>
      </c>
      <c r="D118" s="21" t="s">
        <v>11</v>
      </c>
      <c r="E118" s="22">
        <v>267</v>
      </c>
      <c r="F118" s="26"/>
      <c r="G118" s="26"/>
      <c r="H118" s="26"/>
      <c r="I118" s="159"/>
      <c r="J118" s="159"/>
      <c r="K118" s="159"/>
      <c r="L118" s="159">
        <f t="shared" si="11"/>
        <v>0</v>
      </c>
    </row>
    <row r="119" spans="1:12">
      <c r="A119" s="19" t="s">
        <v>123</v>
      </c>
      <c r="B119" s="31"/>
      <c r="C119" s="21" t="s">
        <v>24</v>
      </c>
      <c r="D119" s="21" t="s">
        <v>17</v>
      </c>
      <c r="E119" s="22">
        <v>3513</v>
      </c>
      <c r="F119" s="26">
        <v>362</v>
      </c>
      <c r="G119" s="26">
        <v>362</v>
      </c>
      <c r="H119" s="26">
        <v>0</v>
      </c>
      <c r="I119" s="159"/>
      <c r="J119" s="159"/>
      <c r="K119" s="159"/>
      <c r="L119" s="159">
        <f t="shared" si="11"/>
        <v>0</v>
      </c>
    </row>
    <row r="120" spans="1:12">
      <c r="A120" s="27" t="s">
        <v>124</v>
      </c>
      <c r="B120" s="28"/>
      <c r="C120" s="29" t="s">
        <v>24</v>
      </c>
      <c r="D120" s="29" t="s">
        <v>17</v>
      </c>
      <c r="E120" s="30">
        <v>12244</v>
      </c>
      <c r="F120" s="26">
        <v>611</v>
      </c>
      <c r="G120" s="26">
        <v>611</v>
      </c>
      <c r="H120" s="26">
        <v>189</v>
      </c>
      <c r="I120" s="159"/>
      <c r="J120" s="159"/>
      <c r="K120" s="159"/>
      <c r="L120" s="159">
        <f t="shared" si="11"/>
        <v>0</v>
      </c>
    </row>
    <row r="121" spans="1:12">
      <c r="A121" s="27" t="s">
        <v>125</v>
      </c>
      <c r="B121" s="28"/>
      <c r="C121" s="29" t="s">
        <v>24</v>
      </c>
      <c r="D121" s="29" t="s">
        <v>11</v>
      </c>
      <c r="E121" s="30">
        <v>5332</v>
      </c>
      <c r="F121" s="26">
        <v>800</v>
      </c>
      <c r="G121" s="26">
        <v>800</v>
      </c>
      <c r="H121" s="26">
        <v>1200</v>
      </c>
      <c r="I121" s="159"/>
      <c r="J121" s="159">
        <v>0</v>
      </c>
      <c r="K121" s="159">
        <v>174</v>
      </c>
      <c r="L121" s="159">
        <f t="shared" si="11"/>
        <v>174</v>
      </c>
    </row>
    <row r="122" spans="1:12">
      <c r="A122" s="33" t="s">
        <v>126</v>
      </c>
      <c r="B122" s="34"/>
      <c r="C122" s="35" t="s">
        <v>24</v>
      </c>
      <c r="D122" s="35" t="s">
        <v>11</v>
      </c>
      <c r="E122" s="36">
        <v>489</v>
      </c>
      <c r="F122" s="37"/>
      <c r="G122" s="37">
        <v>50</v>
      </c>
      <c r="H122" s="37">
        <v>70</v>
      </c>
      <c r="I122" s="159"/>
      <c r="J122" s="159"/>
      <c r="K122" s="159">
        <v>44</v>
      </c>
      <c r="L122" s="159">
        <f t="shared" si="11"/>
        <v>44</v>
      </c>
    </row>
    <row r="123" spans="1:12">
      <c r="A123" s="49" t="s">
        <v>127</v>
      </c>
      <c r="B123" s="29"/>
      <c r="C123" s="29" t="s">
        <v>49</v>
      </c>
      <c r="D123" s="29" t="s">
        <v>11</v>
      </c>
      <c r="E123" s="30">
        <v>216</v>
      </c>
      <c r="F123" s="26"/>
      <c r="G123" s="26"/>
      <c r="H123" s="26"/>
      <c r="I123" s="159"/>
      <c r="J123" s="159"/>
      <c r="K123" s="159"/>
      <c r="L123" s="159">
        <f t="shared" si="11"/>
        <v>0</v>
      </c>
    </row>
    <row r="124" spans="1:12">
      <c r="A124" s="49" t="s">
        <v>128</v>
      </c>
      <c r="B124" s="29"/>
      <c r="C124" s="29" t="s">
        <v>49</v>
      </c>
      <c r="D124" s="29" t="s">
        <v>11</v>
      </c>
      <c r="E124" s="30">
        <v>15</v>
      </c>
      <c r="F124" s="26"/>
      <c r="G124" s="26"/>
      <c r="H124" s="26"/>
      <c r="I124" s="159"/>
      <c r="J124" s="159"/>
      <c r="K124" s="159"/>
      <c r="L124" s="159">
        <f t="shared" si="11"/>
        <v>0</v>
      </c>
    </row>
    <row r="125" spans="1:12">
      <c r="A125" s="49" t="s">
        <v>129</v>
      </c>
      <c r="B125" s="29"/>
      <c r="C125" s="29" t="s">
        <v>49</v>
      </c>
      <c r="D125" s="29" t="s">
        <v>11</v>
      </c>
      <c r="E125" s="30">
        <v>69</v>
      </c>
      <c r="F125" s="26"/>
      <c r="G125" s="26"/>
      <c r="H125" s="26"/>
      <c r="I125" s="159"/>
      <c r="J125" s="159"/>
      <c r="K125" s="159"/>
      <c r="L125" s="159">
        <f t="shared" si="11"/>
        <v>0</v>
      </c>
    </row>
    <row r="126" spans="1:12">
      <c r="A126" s="31" t="s">
        <v>130</v>
      </c>
      <c r="B126" s="21"/>
      <c r="C126" s="21" t="s">
        <v>14</v>
      </c>
      <c r="D126" s="21" t="s">
        <v>11</v>
      </c>
      <c r="E126" s="22">
        <v>280</v>
      </c>
      <c r="F126" s="23"/>
      <c r="G126" s="23"/>
      <c r="H126" s="23"/>
      <c r="I126" s="159"/>
      <c r="J126" s="159"/>
      <c r="K126" s="159"/>
      <c r="L126" s="159">
        <f t="shared" si="11"/>
        <v>0</v>
      </c>
    </row>
    <row r="127" spans="1:12">
      <c r="A127" s="31" t="s">
        <v>131</v>
      </c>
      <c r="B127" s="21"/>
      <c r="C127" s="21" t="s">
        <v>14</v>
      </c>
      <c r="D127" s="21" t="s">
        <v>11</v>
      </c>
      <c r="E127" s="22">
        <v>123</v>
      </c>
      <c r="F127" s="23"/>
      <c r="G127" s="23"/>
      <c r="H127" s="23"/>
      <c r="I127" s="159"/>
      <c r="J127" s="159"/>
      <c r="K127" s="159"/>
      <c r="L127" s="159">
        <f t="shared" si="11"/>
        <v>0</v>
      </c>
    </row>
    <row r="128" spans="1:12">
      <c r="A128" s="31" t="s">
        <v>132</v>
      </c>
      <c r="B128" s="21"/>
      <c r="C128" s="21" t="s">
        <v>14</v>
      </c>
      <c r="D128" s="21" t="s">
        <v>11</v>
      </c>
      <c r="E128" s="22">
        <v>121</v>
      </c>
      <c r="F128" s="23"/>
      <c r="G128" s="23"/>
      <c r="H128" s="23"/>
      <c r="I128" s="159"/>
      <c r="J128" s="159"/>
      <c r="K128" s="159"/>
      <c r="L128" s="159">
        <f t="shared" si="11"/>
        <v>0</v>
      </c>
    </row>
    <row r="129" spans="1:12">
      <c r="A129" s="31" t="s">
        <v>133</v>
      </c>
      <c r="B129" s="21"/>
      <c r="C129" s="21" t="s">
        <v>14</v>
      </c>
      <c r="D129" s="21" t="s">
        <v>11</v>
      </c>
      <c r="E129" s="22">
        <v>77</v>
      </c>
      <c r="F129" s="23"/>
      <c r="G129" s="23"/>
      <c r="H129" s="23"/>
      <c r="I129" s="159"/>
      <c r="J129" s="159"/>
      <c r="K129" s="159"/>
      <c r="L129" s="159">
        <f t="shared" si="11"/>
        <v>0</v>
      </c>
    </row>
    <row r="130" spans="1:12" ht="12" thickBot="1">
      <c r="A130" s="43" t="s">
        <v>7</v>
      </c>
      <c r="B130" s="43" t="s">
        <v>7</v>
      </c>
      <c r="C130" s="44" t="s">
        <v>7</v>
      </c>
      <c r="D130" s="44" t="s">
        <v>7</v>
      </c>
      <c r="E130" s="44" t="s">
        <v>7</v>
      </c>
      <c r="F130" s="1"/>
      <c r="G130" s="1"/>
    </row>
    <row r="131" spans="1:12" ht="12" thickBot="1">
      <c r="A131" s="14" t="s">
        <v>134</v>
      </c>
      <c r="B131" s="15"/>
      <c r="C131" s="15"/>
      <c r="D131" s="15"/>
      <c r="E131" s="17">
        <f t="shared" ref="E131:L131" si="12">SUM(E133:E144)</f>
        <v>17916.504208385999</v>
      </c>
      <c r="F131" s="17">
        <f t="shared" si="12"/>
        <v>1597</v>
      </c>
      <c r="G131" s="17">
        <f t="shared" si="12"/>
        <v>1947</v>
      </c>
      <c r="H131" s="17">
        <f t="shared" si="12"/>
        <v>1775</v>
      </c>
      <c r="I131" s="17">
        <f t="shared" si="12"/>
        <v>399</v>
      </c>
      <c r="J131" s="17">
        <f t="shared" si="12"/>
        <v>291</v>
      </c>
      <c r="K131" s="17">
        <f t="shared" si="12"/>
        <v>89</v>
      </c>
      <c r="L131" s="17">
        <f t="shared" si="12"/>
        <v>779</v>
      </c>
    </row>
    <row r="132" spans="1:12">
      <c r="A132" s="43" t="s">
        <v>7</v>
      </c>
      <c r="B132" s="43" t="s">
        <v>7</v>
      </c>
      <c r="C132" s="44" t="s">
        <v>7</v>
      </c>
      <c r="D132" s="44" t="s">
        <v>7</v>
      </c>
      <c r="E132" s="44" t="s">
        <v>7</v>
      </c>
      <c r="F132" s="1"/>
      <c r="G132" s="1"/>
    </row>
    <row r="133" spans="1:12">
      <c r="A133" s="20" t="s">
        <v>135</v>
      </c>
      <c r="B133" s="20"/>
      <c r="C133" s="21" t="s">
        <v>24</v>
      </c>
      <c r="D133" s="21" t="s">
        <v>11</v>
      </c>
      <c r="E133" s="22">
        <v>597</v>
      </c>
      <c r="F133" s="23">
        <v>0</v>
      </c>
      <c r="G133" s="23">
        <v>0</v>
      </c>
      <c r="H133" s="23">
        <v>0</v>
      </c>
      <c r="I133" s="159"/>
      <c r="J133" s="159"/>
      <c r="K133" s="159"/>
      <c r="L133" s="159">
        <f>SUM(I133:K133)</f>
        <v>0</v>
      </c>
    </row>
    <row r="134" spans="1:12">
      <c r="A134" s="34" t="s">
        <v>136</v>
      </c>
      <c r="B134" s="34"/>
      <c r="C134" s="35" t="s">
        <v>24</v>
      </c>
      <c r="D134" s="35" t="s">
        <v>17</v>
      </c>
      <c r="E134" s="36">
        <v>2544</v>
      </c>
      <c r="F134" s="37">
        <v>0</v>
      </c>
      <c r="G134" s="37">
        <v>350</v>
      </c>
      <c r="H134" s="37">
        <v>350</v>
      </c>
      <c r="I134" s="159">
        <v>42</v>
      </c>
      <c r="J134" s="159">
        <f>35+73</f>
        <v>108</v>
      </c>
      <c r="K134" s="159">
        <v>77</v>
      </c>
      <c r="L134" s="159">
        <f t="shared" ref="L134:L144" si="13">SUM(I134:K134)</f>
        <v>227</v>
      </c>
    </row>
    <row r="135" spans="1:12">
      <c r="A135" s="20" t="s">
        <v>137</v>
      </c>
      <c r="B135" s="20"/>
      <c r="C135" s="21" t="s">
        <v>24</v>
      </c>
      <c r="D135" s="21" t="s">
        <v>17</v>
      </c>
      <c r="E135" s="22">
        <v>1850.5849583859999</v>
      </c>
      <c r="F135" s="26">
        <v>350</v>
      </c>
      <c r="G135" s="26">
        <v>350</v>
      </c>
      <c r="H135" s="26">
        <v>355</v>
      </c>
      <c r="I135" s="159">
        <v>240</v>
      </c>
      <c r="J135" s="159"/>
      <c r="K135" s="159"/>
      <c r="L135" s="159">
        <f t="shared" si="13"/>
        <v>240</v>
      </c>
    </row>
    <row r="136" spans="1:12">
      <c r="A136" s="20" t="s">
        <v>137</v>
      </c>
      <c r="B136" s="20"/>
      <c r="C136" s="21" t="s">
        <v>24</v>
      </c>
      <c r="D136" s="21" t="s">
        <v>11</v>
      </c>
      <c r="E136" s="22">
        <f>618+(9.25*177.721)</f>
        <v>2261.9192499999999</v>
      </c>
      <c r="F136" s="26">
        <v>200</v>
      </c>
      <c r="G136" s="26">
        <v>200</v>
      </c>
      <c r="H136" s="26">
        <v>300</v>
      </c>
      <c r="I136" s="159">
        <v>117</v>
      </c>
      <c r="J136" s="159">
        <f>136+47</f>
        <v>183</v>
      </c>
      <c r="K136" s="159">
        <v>12</v>
      </c>
      <c r="L136" s="159">
        <f t="shared" si="13"/>
        <v>312</v>
      </c>
    </row>
    <row r="137" spans="1:12">
      <c r="A137" s="20" t="s">
        <v>138</v>
      </c>
      <c r="B137" s="31"/>
      <c r="C137" s="21" t="s">
        <v>26</v>
      </c>
      <c r="D137" s="21" t="s">
        <v>17</v>
      </c>
      <c r="E137" s="22">
        <v>1781</v>
      </c>
      <c r="F137" s="26">
        <v>397</v>
      </c>
      <c r="G137" s="26">
        <v>397</v>
      </c>
      <c r="H137" s="26">
        <v>200</v>
      </c>
      <c r="I137" s="159"/>
      <c r="J137" s="159"/>
      <c r="K137" s="159"/>
      <c r="L137" s="159">
        <f t="shared" si="13"/>
        <v>0</v>
      </c>
    </row>
    <row r="138" spans="1:12">
      <c r="A138" s="20" t="s">
        <v>139</v>
      </c>
      <c r="B138" s="21"/>
      <c r="C138" s="21" t="s">
        <v>140</v>
      </c>
      <c r="D138" s="21" t="s">
        <v>11</v>
      </c>
      <c r="E138" s="22">
        <v>3481</v>
      </c>
      <c r="F138" s="26"/>
      <c r="G138" s="26"/>
      <c r="H138" s="26"/>
      <c r="I138" s="159"/>
      <c r="J138" s="159"/>
      <c r="K138" s="159"/>
      <c r="L138" s="159">
        <f t="shared" si="13"/>
        <v>0</v>
      </c>
    </row>
    <row r="139" spans="1:12">
      <c r="A139" s="20" t="s">
        <v>141</v>
      </c>
      <c r="B139" s="21"/>
      <c r="C139" s="21" t="s">
        <v>24</v>
      </c>
      <c r="D139" s="21" t="s">
        <v>11</v>
      </c>
      <c r="E139" s="22">
        <v>151</v>
      </c>
      <c r="F139" s="26">
        <v>50</v>
      </c>
      <c r="G139" s="26">
        <v>50</v>
      </c>
      <c r="H139" s="26">
        <v>0</v>
      </c>
      <c r="I139" s="159"/>
      <c r="J139" s="159"/>
      <c r="K139" s="159"/>
      <c r="L139" s="159">
        <f t="shared" si="13"/>
        <v>0</v>
      </c>
    </row>
    <row r="140" spans="1:12">
      <c r="A140" s="20" t="s">
        <v>142</v>
      </c>
      <c r="B140" s="21"/>
      <c r="C140" s="21" t="s">
        <v>68</v>
      </c>
      <c r="D140" s="21" t="s">
        <v>11</v>
      </c>
      <c r="E140" s="22">
        <f>10*200</f>
        <v>2000</v>
      </c>
      <c r="F140" s="26">
        <v>250</v>
      </c>
      <c r="G140" s="26">
        <v>250</v>
      </c>
      <c r="H140" s="26">
        <v>250</v>
      </c>
      <c r="I140" s="159"/>
      <c r="J140" s="159"/>
      <c r="K140" s="159"/>
      <c r="L140" s="159">
        <f t="shared" si="13"/>
        <v>0</v>
      </c>
    </row>
    <row r="141" spans="1:12">
      <c r="A141" s="31" t="s">
        <v>143</v>
      </c>
      <c r="B141" s="31"/>
      <c r="C141" s="21" t="s">
        <v>14</v>
      </c>
      <c r="D141" s="21" t="s">
        <v>11</v>
      </c>
      <c r="E141" s="22">
        <v>393</v>
      </c>
      <c r="F141" s="23"/>
      <c r="G141" s="23"/>
      <c r="H141" s="23"/>
      <c r="I141" s="159"/>
      <c r="J141" s="159"/>
      <c r="K141" s="159"/>
      <c r="L141" s="159">
        <f t="shared" si="13"/>
        <v>0</v>
      </c>
    </row>
    <row r="142" spans="1:12">
      <c r="A142" s="31" t="s">
        <v>144</v>
      </c>
      <c r="B142" s="31"/>
      <c r="C142" s="21" t="s">
        <v>14</v>
      </c>
      <c r="D142" s="21" t="s">
        <v>11</v>
      </c>
      <c r="E142" s="22">
        <v>77</v>
      </c>
      <c r="F142" s="23"/>
      <c r="G142" s="23"/>
      <c r="H142" s="23"/>
      <c r="I142" s="159"/>
      <c r="J142" s="159"/>
      <c r="K142" s="159"/>
      <c r="L142" s="159">
        <f t="shared" si="13"/>
        <v>0</v>
      </c>
    </row>
    <row r="143" spans="1:12">
      <c r="A143" s="31" t="s">
        <v>145</v>
      </c>
      <c r="B143" s="21"/>
      <c r="C143" s="21" t="s">
        <v>14</v>
      </c>
      <c r="D143" s="21" t="s">
        <v>11</v>
      </c>
      <c r="E143" s="22">
        <v>163</v>
      </c>
      <c r="F143" s="23"/>
      <c r="G143" s="23"/>
      <c r="H143" s="23"/>
      <c r="I143" s="159"/>
      <c r="J143" s="159"/>
      <c r="K143" s="159"/>
      <c r="L143" s="159">
        <f t="shared" si="13"/>
        <v>0</v>
      </c>
    </row>
    <row r="144" spans="1:12">
      <c r="A144" s="20" t="s">
        <v>146</v>
      </c>
      <c r="B144" s="21"/>
      <c r="C144" s="21" t="s">
        <v>24</v>
      </c>
      <c r="D144" s="21" t="s">
        <v>17</v>
      </c>
      <c r="E144" s="22">
        <v>2617</v>
      </c>
      <c r="F144" s="26">
        <v>350</v>
      </c>
      <c r="G144" s="26">
        <v>350</v>
      </c>
      <c r="H144" s="26">
        <v>320</v>
      </c>
      <c r="I144" s="159"/>
      <c r="J144" s="159"/>
      <c r="K144" s="159"/>
      <c r="L144" s="159">
        <f t="shared" si="13"/>
        <v>0</v>
      </c>
    </row>
    <row r="145" spans="1:12" ht="12" thickBot="1">
      <c r="A145" s="43" t="s">
        <v>7</v>
      </c>
      <c r="B145" s="43" t="s">
        <v>7</v>
      </c>
      <c r="C145" s="44" t="s">
        <v>7</v>
      </c>
      <c r="D145" s="44" t="s">
        <v>7</v>
      </c>
      <c r="E145" s="44" t="s">
        <v>7</v>
      </c>
      <c r="F145" s="1"/>
      <c r="G145" s="1"/>
    </row>
    <row r="146" spans="1:12" ht="12" thickBot="1">
      <c r="A146" s="14" t="s">
        <v>147</v>
      </c>
      <c r="B146" s="15"/>
      <c r="C146" s="14"/>
      <c r="D146" s="15"/>
      <c r="E146" s="17">
        <f>SUM(E149:E184)</f>
        <v>36482.046999999999</v>
      </c>
      <c r="F146" s="17">
        <f t="shared" ref="F146:L146" si="14">SUM(F148:F171)</f>
        <v>5758</v>
      </c>
      <c r="G146" s="17">
        <f t="shared" si="14"/>
        <v>6358</v>
      </c>
      <c r="H146" s="17">
        <f t="shared" si="14"/>
        <v>5685</v>
      </c>
      <c r="I146" s="17">
        <f t="shared" si="14"/>
        <v>192</v>
      </c>
      <c r="J146" s="17">
        <f t="shared" si="14"/>
        <v>0</v>
      </c>
      <c r="K146" s="17">
        <f t="shared" si="14"/>
        <v>0</v>
      </c>
      <c r="L146" s="17">
        <f t="shared" si="14"/>
        <v>192</v>
      </c>
    </row>
    <row r="147" spans="1:12">
      <c r="A147" s="43" t="s">
        <v>7</v>
      </c>
      <c r="B147" s="43" t="s">
        <v>7</v>
      </c>
      <c r="C147" s="44" t="s">
        <v>7</v>
      </c>
      <c r="D147" s="44" t="s">
        <v>7</v>
      </c>
      <c r="E147" s="44" t="s">
        <v>7</v>
      </c>
      <c r="F147" s="1"/>
      <c r="G147" s="1"/>
    </row>
    <row r="148" spans="1:12">
      <c r="A148" s="99" t="s">
        <v>148</v>
      </c>
      <c r="B148" s="100"/>
      <c r="C148" s="101" t="s">
        <v>24</v>
      </c>
      <c r="D148" s="21" t="s">
        <v>17</v>
      </c>
      <c r="E148" s="102">
        <v>889</v>
      </c>
      <c r="F148" s="26">
        <v>100</v>
      </c>
      <c r="G148" s="26">
        <v>100</v>
      </c>
      <c r="H148" s="26">
        <v>0</v>
      </c>
      <c r="I148" s="159"/>
      <c r="J148" s="159"/>
      <c r="K148" s="159"/>
      <c r="L148" s="159">
        <f>SUM(I148:K148)</f>
        <v>0</v>
      </c>
    </row>
    <row r="149" spans="1:12">
      <c r="A149" s="20" t="s">
        <v>149</v>
      </c>
      <c r="B149" s="20"/>
      <c r="C149" s="21" t="s">
        <v>24</v>
      </c>
      <c r="D149" s="21" t="s">
        <v>17</v>
      </c>
      <c r="E149" s="22">
        <v>194</v>
      </c>
      <c r="F149" s="26">
        <v>0</v>
      </c>
      <c r="G149" s="26">
        <v>0</v>
      </c>
      <c r="H149" s="26">
        <v>0</v>
      </c>
      <c r="I149" s="159"/>
      <c r="J149" s="159"/>
      <c r="K149" s="159"/>
      <c r="L149" s="159">
        <f t="shared" ref="L149:L184" si="15">SUM(I149:K149)</f>
        <v>0</v>
      </c>
    </row>
    <row r="150" spans="1:12">
      <c r="A150" s="20" t="s">
        <v>149</v>
      </c>
      <c r="B150" s="20"/>
      <c r="C150" s="21" t="s">
        <v>24</v>
      </c>
      <c r="D150" s="21" t="s">
        <v>11</v>
      </c>
      <c r="E150" s="22">
        <v>883</v>
      </c>
      <c r="F150" s="26">
        <v>0</v>
      </c>
      <c r="G150" s="26">
        <v>0</v>
      </c>
      <c r="H150" s="26">
        <v>0</v>
      </c>
      <c r="I150" s="159"/>
      <c r="J150" s="159"/>
      <c r="K150" s="159"/>
      <c r="L150" s="159">
        <f t="shared" si="15"/>
        <v>0</v>
      </c>
    </row>
    <row r="151" spans="1:12">
      <c r="A151" s="20" t="s">
        <v>150</v>
      </c>
      <c r="B151" s="20"/>
      <c r="C151" s="21" t="s">
        <v>24</v>
      </c>
      <c r="D151" s="21" t="s">
        <v>17</v>
      </c>
      <c r="E151" s="22">
        <v>2544</v>
      </c>
      <c r="F151" s="26">
        <v>346</v>
      </c>
      <c r="G151" s="26">
        <v>346</v>
      </c>
      <c r="H151" s="26">
        <v>0</v>
      </c>
      <c r="I151" s="159"/>
      <c r="J151" s="159"/>
      <c r="K151" s="159"/>
      <c r="L151" s="159">
        <f t="shared" si="15"/>
        <v>0</v>
      </c>
    </row>
    <row r="152" spans="1:12">
      <c r="A152" s="103" t="s">
        <v>151</v>
      </c>
      <c r="B152" s="103"/>
      <c r="C152" s="104" t="s">
        <v>24</v>
      </c>
      <c r="D152" s="104" t="s">
        <v>17</v>
      </c>
      <c r="E152" s="105">
        <v>2466</v>
      </c>
      <c r="F152" s="106">
        <v>246</v>
      </c>
      <c r="G152" s="106">
        <v>246</v>
      </c>
      <c r="H152" s="106">
        <v>170</v>
      </c>
      <c r="I152" s="159"/>
      <c r="J152" s="159"/>
      <c r="K152" s="159"/>
      <c r="L152" s="159">
        <f t="shared" si="15"/>
        <v>0</v>
      </c>
    </row>
    <row r="153" spans="1:12">
      <c r="A153" s="103" t="s">
        <v>151</v>
      </c>
      <c r="B153" s="103"/>
      <c r="C153" s="104" t="s">
        <v>24</v>
      </c>
      <c r="D153" s="104" t="s">
        <v>11</v>
      </c>
      <c r="E153" s="105">
        <v>889</v>
      </c>
      <c r="F153" s="106">
        <v>50</v>
      </c>
      <c r="G153" s="106">
        <v>50</v>
      </c>
      <c r="H153" s="106">
        <v>50</v>
      </c>
      <c r="I153" s="159"/>
      <c r="J153" s="159"/>
      <c r="K153" s="159"/>
      <c r="L153" s="159">
        <f t="shared" si="15"/>
        <v>0</v>
      </c>
    </row>
    <row r="154" spans="1:12">
      <c r="A154" s="34" t="s">
        <v>151</v>
      </c>
      <c r="B154" s="34"/>
      <c r="C154" s="35" t="s">
        <v>26</v>
      </c>
      <c r="D154" s="35" t="s">
        <v>17</v>
      </c>
      <c r="E154" s="36">
        <v>2310</v>
      </c>
      <c r="F154" s="37"/>
      <c r="G154" s="37">
        <v>550</v>
      </c>
      <c r="H154" s="37">
        <v>250</v>
      </c>
      <c r="I154" s="159"/>
      <c r="J154" s="159"/>
      <c r="K154" s="159"/>
      <c r="L154" s="159">
        <f t="shared" si="15"/>
        <v>0</v>
      </c>
    </row>
    <row r="155" spans="1:12">
      <c r="A155" s="34" t="s">
        <v>152</v>
      </c>
      <c r="B155" s="34"/>
      <c r="C155" s="35" t="s">
        <v>24</v>
      </c>
      <c r="D155" s="35" t="s">
        <v>11</v>
      </c>
      <c r="E155" s="36">
        <v>445</v>
      </c>
      <c r="F155" s="37"/>
      <c r="G155" s="37">
        <v>50</v>
      </c>
      <c r="H155" s="37">
        <v>50</v>
      </c>
      <c r="I155" s="159"/>
      <c r="J155" s="159"/>
      <c r="K155" s="159"/>
      <c r="L155" s="159">
        <f t="shared" si="15"/>
        <v>0</v>
      </c>
    </row>
    <row r="156" spans="1:12">
      <c r="A156" s="28" t="s">
        <v>153</v>
      </c>
      <c r="B156" s="107" t="s">
        <v>61</v>
      </c>
      <c r="C156" s="29" t="s">
        <v>26</v>
      </c>
      <c r="D156" s="29" t="s">
        <v>17</v>
      </c>
      <c r="E156" s="30">
        <v>4325</v>
      </c>
      <c r="F156" s="26">
        <v>1180</v>
      </c>
      <c r="G156" s="26">
        <v>1180</v>
      </c>
      <c r="H156" s="26">
        <v>1300</v>
      </c>
      <c r="I156" s="159">
        <v>62</v>
      </c>
      <c r="J156" s="159"/>
      <c r="K156" s="159"/>
      <c r="L156" s="159">
        <f t="shared" si="15"/>
        <v>62</v>
      </c>
    </row>
    <row r="157" spans="1:12">
      <c r="A157" s="28" t="s">
        <v>153</v>
      </c>
      <c r="B157" s="107" t="s">
        <v>61</v>
      </c>
      <c r="C157" s="29" t="s">
        <v>29</v>
      </c>
      <c r="D157" s="29" t="s">
        <v>17</v>
      </c>
      <c r="E157" s="30">
        <v>1454</v>
      </c>
      <c r="F157" s="26">
        <v>450</v>
      </c>
      <c r="G157" s="26">
        <v>450</v>
      </c>
      <c r="H157" s="26">
        <v>262</v>
      </c>
      <c r="I157" s="159"/>
      <c r="J157" s="159"/>
      <c r="K157" s="159"/>
      <c r="L157" s="159">
        <f t="shared" si="15"/>
        <v>0</v>
      </c>
    </row>
    <row r="158" spans="1:12">
      <c r="A158" s="108" t="s">
        <v>154</v>
      </c>
      <c r="B158" s="109"/>
      <c r="C158" s="83" t="s">
        <v>29</v>
      </c>
      <c r="D158" s="83" t="s">
        <v>17</v>
      </c>
      <c r="E158" s="84">
        <v>1950</v>
      </c>
      <c r="F158" s="110">
        <v>250</v>
      </c>
      <c r="G158" s="110">
        <v>200</v>
      </c>
      <c r="H158" s="110">
        <v>100</v>
      </c>
      <c r="I158" s="159">
        <v>61</v>
      </c>
      <c r="J158" s="159"/>
      <c r="K158" s="159"/>
      <c r="L158" s="159">
        <f t="shared" si="15"/>
        <v>61</v>
      </c>
    </row>
    <row r="159" spans="1:12">
      <c r="A159" s="34" t="s">
        <v>154</v>
      </c>
      <c r="B159" s="111"/>
      <c r="C159" s="35" t="s">
        <v>29</v>
      </c>
      <c r="D159" s="35" t="s">
        <v>11</v>
      </c>
      <c r="E159" s="36">
        <v>76</v>
      </c>
      <c r="F159" s="37">
        <v>0</v>
      </c>
      <c r="G159" s="37">
        <v>50</v>
      </c>
      <c r="H159" s="37">
        <v>25</v>
      </c>
      <c r="I159" s="159">
        <v>10</v>
      </c>
      <c r="J159" s="159"/>
      <c r="K159" s="159"/>
      <c r="L159" s="159">
        <f t="shared" si="15"/>
        <v>10</v>
      </c>
    </row>
    <row r="160" spans="1:12">
      <c r="A160" s="20" t="s">
        <v>155</v>
      </c>
      <c r="B160" s="112"/>
      <c r="C160" s="21" t="s">
        <v>26</v>
      </c>
      <c r="D160" s="21" t="s">
        <v>17</v>
      </c>
      <c r="E160" s="22">
        <v>1030</v>
      </c>
      <c r="F160" s="26">
        <v>550</v>
      </c>
      <c r="G160" s="26">
        <v>550</v>
      </c>
      <c r="H160" s="26">
        <v>350</v>
      </c>
      <c r="I160" s="159">
        <v>49</v>
      </c>
      <c r="J160" s="159"/>
      <c r="K160" s="159"/>
      <c r="L160" s="159">
        <f t="shared" si="15"/>
        <v>49</v>
      </c>
    </row>
    <row r="161" spans="1:12">
      <c r="A161" s="20" t="s">
        <v>155</v>
      </c>
      <c r="B161" s="112"/>
      <c r="C161" s="21" t="s">
        <v>26</v>
      </c>
      <c r="D161" s="21" t="s">
        <v>17</v>
      </c>
      <c r="E161" s="22">
        <v>3554</v>
      </c>
      <c r="F161" s="26">
        <v>550</v>
      </c>
      <c r="G161" s="26">
        <v>550</v>
      </c>
      <c r="H161" s="26">
        <v>750</v>
      </c>
      <c r="I161" s="159"/>
      <c r="J161" s="159"/>
      <c r="K161" s="159"/>
      <c r="L161" s="159">
        <f t="shared" si="15"/>
        <v>0</v>
      </c>
    </row>
    <row r="162" spans="1:12">
      <c r="A162" s="20" t="s">
        <v>155</v>
      </c>
      <c r="B162" s="112"/>
      <c r="C162" s="21" t="s">
        <v>26</v>
      </c>
      <c r="D162" s="21" t="s">
        <v>11</v>
      </c>
      <c r="E162" s="22">
        <v>1244.047</v>
      </c>
      <c r="F162" s="26">
        <v>175</v>
      </c>
      <c r="G162" s="26">
        <v>175</v>
      </c>
      <c r="H162" s="26">
        <v>75</v>
      </c>
      <c r="I162" s="159"/>
      <c r="J162" s="159"/>
      <c r="K162" s="159"/>
      <c r="L162" s="159">
        <f t="shared" si="15"/>
        <v>0</v>
      </c>
    </row>
    <row r="163" spans="1:12">
      <c r="A163" s="28" t="s">
        <v>153</v>
      </c>
      <c r="B163" s="107" t="s">
        <v>61</v>
      </c>
      <c r="C163" s="29" t="s">
        <v>26</v>
      </c>
      <c r="D163" s="29" t="s">
        <v>17</v>
      </c>
      <c r="E163" s="30">
        <v>5484</v>
      </c>
      <c r="F163" s="26">
        <v>900</v>
      </c>
      <c r="G163" s="26">
        <v>900</v>
      </c>
      <c r="H163" s="26">
        <v>1603</v>
      </c>
      <c r="I163" s="159"/>
      <c r="J163" s="159"/>
      <c r="K163" s="159"/>
      <c r="L163" s="159">
        <f t="shared" si="15"/>
        <v>0</v>
      </c>
    </row>
    <row r="164" spans="1:12">
      <c r="A164" s="28" t="s">
        <v>153</v>
      </c>
      <c r="B164" s="107" t="s">
        <v>61</v>
      </c>
      <c r="C164" s="29" t="s">
        <v>26</v>
      </c>
      <c r="D164" s="29" t="s">
        <v>17</v>
      </c>
      <c r="E164" s="30">
        <v>738</v>
      </c>
      <c r="F164" s="26">
        <v>508</v>
      </c>
      <c r="G164" s="26">
        <v>508</v>
      </c>
      <c r="H164" s="26">
        <v>500</v>
      </c>
      <c r="I164" s="159">
        <v>10</v>
      </c>
      <c r="J164" s="159"/>
      <c r="K164" s="159"/>
      <c r="L164" s="159">
        <f t="shared" si="15"/>
        <v>10</v>
      </c>
    </row>
    <row r="165" spans="1:12">
      <c r="A165" s="28" t="s">
        <v>156</v>
      </c>
      <c r="B165" s="29"/>
      <c r="C165" s="29" t="s">
        <v>26</v>
      </c>
      <c r="D165" s="29" t="s">
        <v>11</v>
      </c>
      <c r="E165" s="30">
        <v>65</v>
      </c>
      <c r="F165" s="26">
        <v>65</v>
      </c>
      <c r="G165" s="26">
        <v>65</v>
      </c>
      <c r="H165" s="26">
        <v>0</v>
      </c>
      <c r="I165" s="159"/>
      <c r="J165" s="159"/>
      <c r="K165" s="159"/>
      <c r="L165" s="159">
        <f t="shared" si="15"/>
        <v>0</v>
      </c>
    </row>
    <row r="166" spans="1:12">
      <c r="A166" s="20" t="s">
        <v>157</v>
      </c>
      <c r="B166" s="21"/>
      <c r="C166" s="21" t="s">
        <v>14</v>
      </c>
      <c r="D166" s="21" t="s">
        <v>11</v>
      </c>
      <c r="E166" s="22">
        <v>215</v>
      </c>
      <c r="F166" s="23"/>
      <c r="G166" s="23"/>
      <c r="H166" s="23"/>
      <c r="I166" s="159"/>
      <c r="J166" s="159"/>
      <c r="K166" s="159"/>
      <c r="L166" s="159">
        <f t="shared" si="15"/>
        <v>0</v>
      </c>
    </row>
    <row r="167" spans="1:12">
      <c r="A167" s="20" t="s">
        <v>158</v>
      </c>
      <c r="B167" s="21"/>
      <c r="C167" s="21" t="s">
        <v>14</v>
      </c>
      <c r="D167" s="21" t="s">
        <v>11</v>
      </c>
      <c r="E167" s="22">
        <v>226</v>
      </c>
      <c r="F167" s="23"/>
      <c r="G167" s="23"/>
      <c r="H167" s="23"/>
      <c r="I167" s="159"/>
      <c r="J167" s="159"/>
      <c r="K167" s="159"/>
      <c r="L167" s="159">
        <f t="shared" si="15"/>
        <v>0</v>
      </c>
    </row>
    <row r="168" spans="1:12">
      <c r="A168" s="20" t="s">
        <v>159</v>
      </c>
      <c r="B168" s="21"/>
      <c r="C168" s="21" t="s">
        <v>14</v>
      </c>
      <c r="D168" s="21" t="s">
        <v>11</v>
      </c>
      <c r="E168" s="22">
        <v>60</v>
      </c>
      <c r="F168" s="23"/>
      <c r="G168" s="23"/>
      <c r="H168" s="23"/>
      <c r="I168" s="159"/>
      <c r="J168" s="159"/>
      <c r="K168" s="159"/>
      <c r="L168" s="159">
        <f t="shared" si="15"/>
        <v>0</v>
      </c>
    </row>
    <row r="169" spans="1:12">
      <c r="A169" s="20" t="s">
        <v>160</v>
      </c>
      <c r="B169" s="31"/>
      <c r="C169" s="21" t="s">
        <v>26</v>
      </c>
      <c r="D169" s="21" t="s">
        <v>17</v>
      </c>
      <c r="E169" s="22">
        <v>807</v>
      </c>
      <c r="F169" s="26">
        <v>288</v>
      </c>
      <c r="G169" s="26">
        <v>288</v>
      </c>
      <c r="H169" s="26">
        <v>0</v>
      </c>
      <c r="I169" s="159"/>
      <c r="J169" s="159"/>
      <c r="K169" s="159"/>
      <c r="L169" s="159">
        <f t="shared" si="15"/>
        <v>0</v>
      </c>
    </row>
    <row r="170" spans="1:12">
      <c r="A170" s="20" t="s">
        <v>161</v>
      </c>
      <c r="B170" s="20"/>
      <c r="C170" s="21" t="s">
        <v>162</v>
      </c>
      <c r="D170" s="21" t="s">
        <v>11</v>
      </c>
      <c r="E170" s="22">
        <v>622</v>
      </c>
      <c r="F170" s="26"/>
      <c r="G170" s="26"/>
      <c r="H170" s="26">
        <v>100</v>
      </c>
      <c r="I170" s="159"/>
      <c r="J170" s="159"/>
      <c r="K170" s="159"/>
      <c r="L170" s="159">
        <f t="shared" si="15"/>
        <v>0</v>
      </c>
    </row>
    <row r="171" spans="1:12">
      <c r="A171" s="20" t="s">
        <v>163</v>
      </c>
      <c r="B171" s="20"/>
      <c r="C171" s="21" t="s">
        <v>140</v>
      </c>
      <c r="D171" s="21" t="s">
        <v>11</v>
      </c>
      <c r="E171" s="22">
        <v>2451</v>
      </c>
      <c r="F171" s="26">
        <v>100</v>
      </c>
      <c r="G171" s="26">
        <v>100</v>
      </c>
      <c r="H171" s="26">
        <v>100</v>
      </c>
      <c r="I171" s="159"/>
      <c r="J171" s="159"/>
      <c r="K171" s="159"/>
      <c r="L171" s="159">
        <f t="shared" si="15"/>
        <v>0</v>
      </c>
    </row>
    <row r="172" spans="1:12">
      <c r="A172" s="49" t="s">
        <v>164</v>
      </c>
      <c r="B172" s="49"/>
      <c r="C172" s="29" t="s">
        <v>49</v>
      </c>
      <c r="D172" s="29" t="s">
        <v>11</v>
      </c>
      <c r="E172" s="30">
        <v>390</v>
      </c>
      <c r="F172" s="26"/>
      <c r="G172" s="26"/>
      <c r="H172" s="26"/>
      <c r="I172" s="159"/>
      <c r="J172" s="159"/>
      <c r="K172" s="159"/>
      <c r="L172" s="159">
        <f t="shared" si="15"/>
        <v>0</v>
      </c>
    </row>
    <row r="173" spans="1:12">
      <c r="A173" s="113" t="s">
        <v>165</v>
      </c>
      <c r="B173" s="29"/>
      <c r="C173" s="29" t="s">
        <v>49</v>
      </c>
      <c r="D173" s="29" t="s">
        <v>11</v>
      </c>
      <c r="E173" s="30">
        <v>172</v>
      </c>
      <c r="F173" s="26"/>
      <c r="G173" s="26"/>
      <c r="H173" s="26"/>
      <c r="I173" s="159"/>
      <c r="J173" s="159"/>
      <c r="K173" s="159"/>
      <c r="L173" s="159">
        <f t="shared" si="15"/>
        <v>0</v>
      </c>
    </row>
    <row r="174" spans="1:12">
      <c r="A174" s="113" t="s">
        <v>166</v>
      </c>
      <c r="B174" s="49"/>
      <c r="C174" s="29" t="s">
        <v>49</v>
      </c>
      <c r="D174" s="29" t="s">
        <v>11</v>
      </c>
      <c r="E174" s="30">
        <v>47</v>
      </c>
      <c r="F174" s="26"/>
      <c r="G174" s="26"/>
      <c r="H174" s="26"/>
      <c r="I174" s="159"/>
      <c r="J174" s="159"/>
      <c r="K174" s="159"/>
      <c r="L174" s="159">
        <f t="shared" si="15"/>
        <v>0</v>
      </c>
    </row>
    <row r="175" spans="1:12">
      <c r="A175" s="113" t="s">
        <v>167</v>
      </c>
      <c r="B175" s="49"/>
      <c r="C175" s="29" t="s">
        <v>168</v>
      </c>
      <c r="D175" s="29" t="s">
        <v>11</v>
      </c>
      <c r="E175" s="30">
        <v>71</v>
      </c>
      <c r="F175" s="26"/>
      <c r="G175" s="26"/>
      <c r="H175" s="26"/>
      <c r="I175" s="159"/>
      <c r="J175" s="159"/>
      <c r="K175" s="159"/>
      <c r="L175" s="159">
        <f t="shared" si="15"/>
        <v>0</v>
      </c>
    </row>
    <row r="176" spans="1:12">
      <c r="A176" s="113" t="s">
        <v>169</v>
      </c>
      <c r="B176" s="49"/>
      <c r="C176" s="29" t="s">
        <v>168</v>
      </c>
      <c r="D176" s="29" t="s">
        <v>11</v>
      </c>
      <c r="E176" s="30">
        <v>100</v>
      </c>
      <c r="F176" s="26"/>
      <c r="G176" s="26"/>
      <c r="H176" s="26"/>
      <c r="I176" s="159"/>
      <c r="J176" s="159"/>
      <c r="K176" s="159"/>
      <c r="L176" s="159">
        <f t="shared" si="15"/>
        <v>0</v>
      </c>
    </row>
    <row r="177" spans="1:12">
      <c r="A177" s="114" t="s">
        <v>170</v>
      </c>
      <c r="B177" s="74" t="s">
        <v>171</v>
      </c>
      <c r="C177" s="74" t="s">
        <v>172</v>
      </c>
      <c r="D177" s="74" t="s">
        <v>11</v>
      </c>
      <c r="E177" s="74">
        <v>355</v>
      </c>
      <c r="F177" s="115"/>
      <c r="G177" s="115"/>
      <c r="H177" s="115"/>
      <c r="I177" s="159"/>
      <c r="J177" s="159"/>
      <c r="K177" s="159"/>
      <c r="L177" s="159">
        <f t="shared" si="15"/>
        <v>0</v>
      </c>
    </row>
    <row r="178" spans="1:12">
      <c r="A178" s="114" t="s">
        <v>173</v>
      </c>
      <c r="B178" s="74" t="s">
        <v>171</v>
      </c>
      <c r="C178" s="74" t="s">
        <v>172</v>
      </c>
      <c r="D178" s="74" t="s">
        <v>11</v>
      </c>
      <c r="E178" s="75">
        <v>355</v>
      </c>
      <c r="F178" s="115"/>
      <c r="G178" s="115"/>
      <c r="H178" s="115"/>
      <c r="I178" s="159"/>
      <c r="J178" s="159"/>
      <c r="K178" s="159"/>
      <c r="L178" s="159">
        <f t="shared" si="15"/>
        <v>0</v>
      </c>
    </row>
    <row r="179" spans="1:12">
      <c r="A179" s="114" t="s">
        <v>174</v>
      </c>
      <c r="B179" s="74" t="s">
        <v>171</v>
      </c>
      <c r="C179" s="74" t="s">
        <v>172</v>
      </c>
      <c r="D179" s="74" t="s">
        <v>11</v>
      </c>
      <c r="E179" s="75">
        <v>178</v>
      </c>
      <c r="F179" s="115"/>
      <c r="G179" s="115"/>
      <c r="H179" s="115"/>
      <c r="I179" s="159"/>
      <c r="J179" s="159"/>
      <c r="K179" s="159"/>
      <c r="L179" s="159">
        <f t="shared" si="15"/>
        <v>0</v>
      </c>
    </row>
    <row r="180" spans="1:12">
      <c r="A180" s="49" t="s">
        <v>175</v>
      </c>
      <c r="B180" s="29"/>
      <c r="C180" s="29" t="s">
        <v>168</v>
      </c>
      <c r="D180" s="29" t="s">
        <v>11</v>
      </c>
      <c r="E180" s="30">
        <v>184</v>
      </c>
      <c r="F180" s="26"/>
      <c r="G180" s="26"/>
      <c r="H180" s="26"/>
      <c r="I180" s="159"/>
      <c r="J180" s="159"/>
      <c r="K180" s="159"/>
      <c r="L180" s="159">
        <f t="shared" si="15"/>
        <v>0</v>
      </c>
    </row>
    <row r="181" spans="1:12">
      <c r="A181" s="49" t="s">
        <v>176</v>
      </c>
      <c r="B181" s="29"/>
      <c r="C181" s="29" t="s">
        <v>168</v>
      </c>
      <c r="D181" s="29" t="s">
        <v>11</v>
      </c>
      <c r="E181" s="30">
        <v>81</v>
      </c>
      <c r="F181" s="26"/>
      <c r="G181" s="26"/>
      <c r="H181" s="26"/>
      <c r="I181" s="159"/>
      <c r="J181" s="159"/>
      <c r="K181" s="159"/>
      <c r="L181" s="159">
        <f t="shared" si="15"/>
        <v>0</v>
      </c>
    </row>
    <row r="182" spans="1:12">
      <c r="A182" s="49" t="s">
        <v>177</v>
      </c>
      <c r="B182" s="29" t="s">
        <v>171</v>
      </c>
      <c r="C182" s="29" t="s">
        <v>168</v>
      </c>
      <c r="D182" s="29" t="s">
        <v>11</v>
      </c>
      <c r="E182" s="30">
        <v>180</v>
      </c>
      <c r="F182" s="26"/>
      <c r="G182" s="26"/>
      <c r="H182" s="26"/>
      <c r="I182" s="159"/>
      <c r="J182" s="159"/>
      <c r="K182" s="159"/>
      <c r="L182" s="159">
        <f t="shared" si="15"/>
        <v>0</v>
      </c>
    </row>
    <row r="183" spans="1:12">
      <c r="A183" s="49" t="s">
        <v>178</v>
      </c>
      <c r="B183" s="29"/>
      <c r="C183" s="29" t="s">
        <v>168</v>
      </c>
      <c r="D183" s="29" t="s">
        <v>11</v>
      </c>
      <c r="E183" s="30">
        <v>309</v>
      </c>
      <c r="F183" s="26"/>
      <c r="G183" s="26"/>
      <c r="H183" s="26"/>
      <c r="I183" s="159"/>
      <c r="J183" s="159"/>
      <c r="K183" s="159"/>
      <c r="L183" s="159">
        <f t="shared" si="15"/>
        <v>0</v>
      </c>
    </row>
    <row r="184" spans="1:12">
      <c r="A184" s="114" t="s">
        <v>179</v>
      </c>
      <c r="B184" s="74" t="s">
        <v>171</v>
      </c>
      <c r="C184" s="74" t="s">
        <v>168</v>
      </c>
      <c r="D184" s="74" t="s">
        <v>11</v>
      </c>
      <c r="E184" s="75">
        <v>28</v>
      </c>
      <c r="F184" s="115"/>
      <c r="G184" s="115"/>
      <c r="H184" s="115"/>
      <c r="I184" s="159"/>
      <c r="J184" s="159"/>
      <c r="K184" s="159"/>
      <c r="L184" s="159">
        <f t="shared" si="15"/>
        <v>0</v>
      </c>
    </row>
    <row r="185" spans="1:12" ht="12" thickBot="1">
      <c r="A185" s="43" t="s">
        <v>7</v>
      </c>
      <c r="B185" s="43" t="s">
        <v>7</v>
      </c>
      <c r="C185" s="44" t="s">
        <v>7</v>
      </c>
      <c r="D185" s="44" t="s">
        <v>7</v>
      </c>
      <c r="E185" s="44" t="s">
        <v>7</v>
      </c>
      <c r="F185" s="1"/>
      <c r="G185" s="1"/>
    </row>
    <row r="186" spans="1:12" ht="12" thickBot="1">
      <c r="A186" s="116" t="s">
        <v>180</v>
      </c>
      <c r="B186" s="117"/>
      <c r="C186" s="46"/>
      <c r="D186" s="47"/>
      <c r="E186" s="17">
        <f t="shared" ref="E186:L186" si="16">SUM(E188:E208)</f>
        <v>25696.444999999996</v>
      </c>
      <c r="F186" s="17">
        <f t="shared" si="16"/>
        <v>2297</v>
      </c>
      <c r="G186" s="17">
        <f t="shared" si="16"/>
        <v>2297</v>
      </c>
      <c r="H186" s="17">
        <f t="shared" si="16"/>
        <v>2108</v>
      </c>
      <c r="I186" s="17">
        <f t="shared" si="16"/>
        <v>85</v>
      </c>
      <c r="J186" s="17">
        <f t="shared" si="16"/>
        <v>102</v>
      </c>
      <c r="K186" s="17">
        <f t="shared" si="16"/>
        <v>104</v>
      </c>
      <c r="L186" s="17">
        <f t="shared" si="16"/>
        <v>291</v>
      </c>
    </row>
    <row r="187" spans="1:12">
      <c r="A187" s="118" t="s">
        <v>7</v>
      </c>
      <c r="B187" s="118" t="s">
        <v>7</v>
      </c>
      <c r="C187" s="119" t="s">
        <v>7</v>
      </c>
      <c r="D187" s="119" t="s">
        <v>7</v>
      </c>
      <c r="E187" s="120" t="s">
        <v>7</v>
      </c>
      <c r="F187" s="1"/>
      <c r="G187" s="1"/>
    </row>
    <row r="188" spans="1:12">
      <c r="A188" s="121" t="s">
        <v>181</v>
      </c>
      <c r="B188" s="29"/>
      <c r="C188" s="29" t="s">
        <v>49</v>
      </c>
      <c r="D188" s="29" t="s">
        <v>11</v>
      </c>
      <c r="E188" s="122">
        <v>267</v>
      </c>
      <c r="F188" s="26"/>
      <c r="G188" s="26"/>
      <c r="H188" s="26"/>
      <c r="I188" s="159"/>
      <c r="J188" s="159"/>
      <c r="K188" s="159"/>
      <c r="L188" s="159">
        <f>SUM(I188:K188)</f>
        <v>0</v>
      </c>
    </row>
    <row r="189" spans="1:12">
      <c r="A189" s="121" t="s">
        <v>182</v>
      </c>
      <c r="B189" s="29"/>
      <c r="C189" s="29" t="s">
        <v>49</v>
      </c>
      <c r="D189" s="29" t="s">
        <v>11</v>
      </c>
      <c r="E189" s="122">
        <v>29</v>
      </c>
      <c r="F189" s="26"/>
      <c r="G189" s="26"/>
      <c r="H189" s="26"/>
      <c r="I189" s="159"/>
      <c r="J189" s="159"/>
      <c r="K189" s="159"/>
      <c r="L189" s="159">
        <f t="shared" ref="L189:L208" si="17">SUM(I189:K189)</f>
        <v>0</v>
      </c>
    </row>
    <row r="190" spans="1:12">
      <c r="A190" s="121" t="s">
        <v>183</v>
      </c>
      <c r="B190" s="29"/>
      <c r="C190" s="29" t="s">
        <v>49</v>
      </c>
      <c r="D190" s="29" t="s">
        <v>11</v>
      </c>
      <c r="E190" s="122">
        <v>58</v>
      </c>
      <c r="F190" s="26"/>
      <c r="G190" s="26"/>
      <c r="H190" s="26"/>
      <c r="I190" s="159"/>
      <c r="J190" s="159"/>
      <c r="K190" s="159"/>
      <c r="L190" s="159">
        <f t="shared" si="17"/>
        <v>0</v>
      </c>
    </row>
    <row r="191" spans="1:12">
      <c r="A191" s="123" t="s">
        <v>184</v>
      </c>
      <c r="B191" s="21"/>
      <c r="C191" s="21" t="s">
        <v>14</v>
      </c>
      <c r="D191" s="21" t="s">
        <v>11</v>
      </c>
      <c r="E191" s="124">
        <v>157</v>
      </c>
      <c r="F191" s="23"/>
      <c r="G191" s="23"/>
      <c r="H191" s="23"/>
      <c r="I191" s="159"/>
      <c r="J191" s="159"/>
      <c r="K191" s="159"/>
      <c r="L191" s="159">
        <f t="shared" si="17"/>
        <v>0</v>
      </c>
    </row>
    <row r="192" spans="1:12">
      <c r="A192" s="123" t="s">
        <v>185</v>
      </c>
      <c r="B192" s="21"/>
      <c r="C192" s="21" t="s">
        <v>41</v>
      </c>
      <c r="D192" s="21" t="s">
        <v>11</v>
      </c>
      <c r="E192" s="124">
        <v>312</v>
      </c>
      <c r="F192" s="23"/>
      <c r="G192" s="23"/>
      <c r="H192" s="23"/>
      <c r="I192" s="159"/>
      <c r="J192" s="159"/>
      <c r="K192" s="159"/>
      <c r="L192" s="159">
        <f t="shared" si="17"/>
        <v>0</v>
      </c>
    </row>
    <row r="193" spans="1:12">
      <c r="A193" s="125" t="s">
        <v>186</v>
      </c>
      <c r="B193" s="21"/>
      <c r="C193" s="21" t="s">
        <v>68</v>
      </c>
      <c r="D193" s="21" t="s">
        <v>11</v>
      </c>
      <c r="E193" s="124">
        <v>105</v>
      </c>
      <c r="F193" s="23"/>
      <c r="G193" s="23"/>
      <c r="H193" s="23"/>
      <c r="I193" s="159"/>
      <c r="J193" s="159"/>
      <c r="K193" s="159"/>
      <c r="L193" s="159">
        <f t="shared" si="17"/>
        <v>0</v>
      </c>
    </row>
    <row r="194" spans="1:12">
      <c r="A194" s="123" t="s">
        <v>187</v>
      </c>
      <c r="B194" s="21"/>
      <c r="C194" s="21" t="s">
        <v>68</v>
      </c>
      <c r="D194" s="21" t="s">
        <v>11</v>
      </c>
      <c r="E194" s="124">
        <f>8*200</f>
        <v>1600</v>
      </c>
      <c r="F194" s="23">
        <v>100</v>
      </c>
      <c r="G194" s="23">
        <v>100</v>
      </c>
      <c r="H194" s="23">
        <v>100</v>
      </c>
      <c r="I194" s="159"/>
      <c r="J194" s="159"/>
      <c r="K194" s="159"/>
      <c r="L194" s="159">
        <f t="shared" si="17"/>
        <v>0</v>
      </c>
    </row>
    <row r="195" spans="1:12">
      <c r="A195" s="31" t="s">
        <v>188</v>
      </c>
      <c r="B195" s="21"/>
      <c r="C195" s="21" t="s">
        <v>41</v>
      </c>
      <c r="D195" s="21" t="s">
        <v>11</v>
      </c>
      <c r="E195" s="21">
        <v>400</v>
      </c>
      <c r="F195" s="23">
        <v>50</v>
      </c>
      <c r="G195" s="23">
        <v>50</v>
      </c>
      <c r="H195" s="23">
        <v>50</v>
      </c>
      <c r="I195" s="159"/>
      <c r="J195" s="159"/>
      <c r="K195" s="159"/>
      <c r="L195" s="159">
        <f t="shared" si="17"/>
        <v>0</v>
      </c>
    </row>
    <row r="196" spans="1:12">
      <c r="A196" s="31" t="s">
        <v>189</v>
      </c>
      <c r="B196" s="21"/>
      <c r="C196" s="21" t="s">
        <v>41</v>
      </c>
      <c r="D196" s="21" t="s">
        <v>11</v>
      </c>
      <c r="E196" s="21">
        <v>400</v>
      </c>
      <c r="F196" s="23">
        <v>100</v>
      </c>
      <c r="G196" s="23">
        <v>100</v>
      </c>
      <c r="H196" s="23">
        <v>100</v>
      </c>
      <c r="I196" s="159"/>
      <c r="J196" s="159"/>
      <c r="K196" s="159"/>
      <c r="L196" s="159">
        <f t="shared" si="17"/>
        <v>0</v>
      </c>
    </row>
    <row r="197" spans="1:12">
      <c r="A197" s="31" t="s">
        <v>190</v>
      </c>
      <c r="B197" s="21"/>
      <c r="C197" s="21" t="s">
        <v>41</v>
      </c>
      <c r="D197" s="21" t="s">
        <v>11</v>
      </c>
      <c r="E197" s="21">
        <v>2400</v>
      </c>
      <c r="F197" s="23">
        <v>200</v>
      </c>
      <c r="G197" s="23">
        <v>200</v>
      </c>
      <c r="H197" s="23">
        <v>200</v>
      </c>
      <c r="I197" s="159"/>
      <c r="J197" s="159"/>
      <c r="K197" s="159"/>
      <c r="L197" s="159">
        <f t="shared" si="17"/>
        <v>0</v>
      </c>
    </row>
    <row r="198" spans="1:12">
      <c r="A198" s="31" t="s">
        <v>191</v>
      </c>
      <c r="B198" s="21"/>
      <c r="C198" s="21" t="s">
        <v>41</v>
      </c>
      <c r="D198" s="21" t="s">
        <v>11</v>
      </c>
      <c r="E198" s="21">
        <v>1400</v>
      </c>
      <c r="F198" s="23">
        <v>100</v>
      </c>
      <c r="G198" s="23">
        <v>100</v>
      </c>
      <c r="H198" s="23">
        <v>100</v>
      </c>
      <c r="I198" s="159"/>
      <c r="J198" s="159"/>
      <c r="K198" s="159"/>
      <c r="L198" s="159">
        <f t="shared" si="17"/>
        <v>0</v>
      </c>
    </row>
    <row r="199" spans="1:12">
      <c r="A199" s="20" t="s">
        <v>192</v>
      </c>
      <c r="B199" s="21"/>
      <c r="C199" s="21" t="s">
        <v>140</v>
      </c>
      <c r="D199" s="21" t="s">
        <v>11</v>
      </c>
      <c r="E199" s="21">
        <v>3598</v>
      </c>
      <c r="F199" s="26">
        <v>100</v>
      </c>
      <c r="G199" s="26">
        <v>100</v>
      </c>
      <c r="H199" s="26">
        <v>100</v>
      </c>
      <c r="I199" s="159"/>
      <c r="J199" s="159"/>
      <c r="K199" s="159"/>
      <c r="L199" s="159">
        <f t="shared" si="17"/>
        <v>0</v>
      </c>
    </row>
    <row r="200" spans="1:12">
      <c r="A200" s="126" t="s">
        <v>193</v>
      </c>
      <c r="B200" s="127" t="s">
        <v>171</v>
      </c>
      <c r="C200" s="127" t="s">
        <v>140</v>
      </c>
      <c r="D200" s="127" t="s">
        <v>11</v>
      </c>
      <c r="E200" s="74">
        <v>480</v>
      </c>
      <c r="F200" s="115"/>
      <c r="G200" s="115"/>
      <c r="H200" s="115"/>
      <c r="I200" s="159"/>
      <c r="J200" s="159"/>
      <c r="K200" s="159"/>
      <c r="L200" s="159">
        <f t="shared" si="17"/>
        <v>0</v>
      </c>
    </row>
    <row r="201" spans="1:12">
      <c r="A201" s="20" t="s">
        <v>194</v>
      </c>
      <c r="B201" s="21"/>
      <c r="C201" s="21" t="s">
        <v>26</v>
      </c>
      <c r="D201" s="21" t="s">
        <v>17</v>
      </c>
      <c r="E201" s="21">
        <v>1280</v>
      </c>
      <c r="F201" s="23">
        <v>117</v>
      </c>
      <c r="G201" s="23">
        <v>117</v>
      </c>
      <c r="H201" s="23">
        <v>117</v>
      </c>
      <c r="I201" s="159"/>
      <c r="J201" s="159"/>
      <c r="K201" s="159"/>
      <c r="L201" s="159">
        <f t="shared" si="17"/>
        <v>0</v>
      </c>
    </row>
    <row r="202" spans="1:12">
      <c r="A202" s="20" t="s">
        <v>194</v>
      </c>
      <c r="B202" s="21"/>
      <c r="C202" s="21" t="s">
        <v>26</v>
      </c>
      <c r="D202" s="21" t="s">
        <v>11</v>
      </c>
      <c r="E202" s="21">
        <v>27</v>
      </c>
      <c r="F202" s="23">
        <v>27</v>
      </c>
      <c r="G202" s="23">
        <v>27</v>
      </c>
      <c r="H202" s="23">
        <v>0</v>
      </c>
      <c r="I202" s="159"/>
      <c r="J202" s="159"/>
      <c r="K202" s="159"/>
      <c r="L202" s="159">
        <f t="shared" si="17"/>
        <v>0</v>
      </c>
    </row>
    <row r="203" spans="1:12">
      <c r="A203" s="28" t="s">
        <v>195</v>
      </c>
      <c r="B203" s="128"/>
      <c r="C203" s="128" t="s">
        <v>24</v>
      </c>
      <c r="D203" s="128" t="s">
        <v>17</v>
      </c>
      <c r="E203" s="29">
        <v>1777</v>
      </c>
      <c r="F203" s="38">
        <v>170</v>
      </c>
      <c r="G203" s="38">
        <v>170</v>
      </c>
      <c r="H203" s="38">
        <v>150</v>
      </c>
      <c r="I203" s="159"/>
      <c r="J203" s="159"/>
      <c r="K203" s="159"/>
      <c r="L203" s="159">
        <f t="shared" si="17"/>
        <v>0</v>
      </c>
    </row>
    <row r="204" spans="1:12">
      <c r="A204" s="28" t="s">
        <v>195</v>
      </c>
      <c r="B204" s="128"/>
      <c r="C204" s="128" t="s">
        <v>24</v>
      </c>
      <c r="D204" s="128" t="s">
        <v>11</v>
      </c>
      <c r="E204" s="29">
        <v>889</v>
      </c>
      <c r="F204" s="38">
        <v>50</v>
      </c>
      <c r="G204" s="38">
        <v>50</v>
      </c>
      <c r="H204" s="38">
        <v>75</v>
      </c>
      <c r="I204" s="159"/>
      <c r="J204" s="159"/>
      <c r="K204" s="159"/>
      <c r="L204" s="159">
        <f t="shared" si="17"/>
        <v>0</v>
      </c>
    </row>
    <row r="205" spans="1:12">
      <c r="A205" s="20" t="s">
        <v>196</v>
      </c>
      <c r="B205" s="21"/>
      <c r="C205" s="21" t="s">
        <v>24</v>
      </c>
      <c r="D205" s="21" t="s">
        <v>17</v>
      </c>
      <c r="E205" s="22">
        <v>2520</v>
      </c>
      <c r="F205" s="26">
        <v>732</v>
      </c>
      <c r="G205" s="26">
        <v>732</v>
      </c>
      <c r="H205" s="26">
        <v>324</v>
      </c>
      <c r="I205" s="159"/>
      <c r="J205" s="159">
        <v>62</v>
      </c>
      <c r="K205" s="159"/>
      <c r="L205" s="159">
        <f t="shared" si="17"/>
        <v>62</v>
      </c>
    </row>
    <row r="206" spans="1:12">
      <c r="A206" s="28" t="s">
        <v>197</v>
      </c>
      <c r="B206" s="29"/>
      <c r="C206" s="29" t="s">
        <v>24</v>
      </c>
      <c r="D206" s="29" t="s">
        <v>17</v>
      </c>
      <c r="E206" s="30">
        <f>10*177.721</f>
        <v>1777.21</v>
      </c>
      <c r="F206" s="38">
        <v>150</v>
      </c>
      <c r="G206" s="38">
        <v>150</v>
      </c>
      <c r="H206" s="38">
        <v>150</v>
      </c>
      <c r="I206" s="159">
        <v>29</v>
      </c>
      <c r="J206" s="159"/>
      <c r="K206" s="159">
        <v>56</v>
      </c>
      <c r="L206" s="159">
        <f t="shared" si="17"/>
        <v>85</v>
      </c>
    </row>
    <row r="207" spans="1:12">
      <c r="A207" s="28" t="s">
        <v>206</v>
      </c>
      <c r="B207" s="29"/>
      <c r="C207" s="29" t="s">
        <v>24</v>
      </c>
      <c r="D207" s="29" t="s">
        <v>17</v>
      </c>
      <c r="E207" s="30">
        <f>20*177.721</f>
        <v>3554.42</v>
      </c>
      <c r="F207" s="38">
        <v>0</v>
      </c>
      <c r="G207" s="38">
        <v>0</v>
      </c>
      <c r="H207" s="38">
        <v>142</v>
      </c>
      <c r="I207" s="159"/>
      <c r="J207" s="159"/>
      <c r="K207" s="159"/>
      <c r="L207" s="159">
        <f t="shared" si="17"/>
        <v>0</v>
      </c>
    </row>
    <row r="208" spans="1:12">
      <c r="A208" s="20" t="s">
        <v>198</v>
      </c>
      <c r="B208" s="20"/>
      <c r="C208" s="21" t="s">
        <v>24</v>
      </c>
      <c r="D208" s="21" t="s">
        <v>17</v>
      </c>
      <c r="E208" s="22">
        <f>15*177.721</f>
        <v>2665.8150000000001</v>
      </c>
      <c r="F208" s="26">
        <v>401</v>
      </c>
      <c r="G208" s="26">
        <v>401</v>
      </c>
      <c r="H208" s="26">
        <v>500</v>
      </c>
      <c r="I208" s="159">
        <v>56</v>
      </c>
      <c r="J208" s="159">
        <v>40</v>
      </c>
      <c r="K208" s="159">
        <v>48</v>
      </c>
      <c r="L208" s="159">
        <f t="shared" si="17"/>
        <v>144</v>
      </c>
    </row>
    <row r="209" spans="1:12" ht="12" thickBot="1">
      <c r="A209" s="43" t="s">
        <v>7</v>
      </c>
      <c r="B209" s="43" t="s">
        <v>7</v>
      </c>
      <c r="C209" s="44" t="s">
        <v>7</v>
      </c>
      <c r="D209" s="44" t="s">
        <v>7</v>
      </c>
      <c r="E209" s="44" t="s">
        <v>7</v>
      </c>
      <c r="F209" s="1"/>
      <c r="G209" s="1"/>
    </row>
    <row r="210" spans="1:12" ht="12" thickBot="1">
      <c r="A210" s="14" t="s">
        <v>199</v>
      </c>
      <c r="B210" s="15"/>
      <c r="C210" s="129"/>
      <c r="D210" s="130"/>
      <c r="E210" s="131">
        <f t="shared" ref="E210:L210" si="18">E186+E146+E131+E104+E93+E69+E43+E32+E8</f>
        <v>557364.21565046604</v>
      </c>
      <c r="F210" s="131">
        <f t="shared" si="18"/>
        <v>33264</v>
      </c>
      <c r="G210" s="131">
        <f t="shared" si="18"/>
        <v>34980</v>
      </c>
      <c r="H210" s="131">
        <f t="shared" si="18"/>
        <v>25719</v>
      </c>
      <c r="I210" s="131">
        <f t="shared" si="18"/>
        <v>1987</v>
      </c>
      <c r="J210" s="131">
        <f t="shared" si="18"/>
        <v>750</v>
      </c>
      <c r="K210" s="131">
        <f t="shared" si="18"/>
        <v>694</v>
      </c>
      <c r="L210" s="131">
        <f t="shared" si="18"/>
        <v>3431</v>
      </c>
    </row>
    <row r="211" spans="1:12">
      <c r="A211" s="1"/>
      <c r="B211" s="1"/>
      <c r="C211" s="1"/>
      <c r="D211" s="1"/>
      <c r="E211" s="1"/>
      <c r="F211" s="1"/>
      <c r="G211" s="1"/>
    </row>
    <row r="212" spans="1:12">
      <c r="A212" s="1"/>
      <c r="B212" s="1"/>
      <c r="C212" s="1"/>
      <c r="D212" s="1"/>
      <c r="E212" s="1"/>
      <c r="F212" s="1"/>
      <c r="G212" s="1"/>
    </row>
  </sheetData>
  <autoFilter ref="A9:L210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22"/>
  <sheetViews>
    <sheetView topLeftCell="A169" workbookViewId="0">
      <selection activeCell="M222" sqref="M222"/>
    </sheetView>
  </sheetViews>
  <sheetFormatPr baseColWidth="10" defaultColWidth="30" defaultRowHeight="11.25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2" width="12.5703125" style="3" customWidth="1"/>
    <col min="13" max="13" width="12.28515625" style="3" customWidth="1"/>
    <col min="14" max="14" width="11.7109375" style="3" customWidth="1"/>
    <col min="15" max="15" width="13.140625" style="3" customWidth="1"/>
    <col min="16" max="16384" width="30" style="3"/>
  </cols>
  <sheetData>
    <row r="1" spans="1:13">
      <c r="A1" s="1"/>
      <c r="B1" s="1"/>
      <c r="C1" s="2"/>
      <c r="D1" s="2"/>
      <c r="E1" s="2"/>
      <c r="F1" s="1"/>
      <c r="G1" s="1"/>
    </row>
    <row r="2" spans="1:13">
      <c r="A2" s="208" t="s">
        <v>228</v>
      </c>
      <c r="B2" s="208"/>
      <c r="C2" s="208"/>
      <c r="D2" s="208"/>
      <c r="E2" s="208"/>
      <c r="F2" s="208"/>
      <c r="G2" s="208"/>
      <c r="H2" s="208"/>
      <c r="I2" s="208"/>
    </row>
    <row r="3" spans="1:13">
      <c r="A3" s="206" t="s">
        <v>229</v>
      </c>
      <c r="B3" s="206"/>
      <c r="C3" s="206"/>
      <c r="D3" s="206"/>
      <c r="E3" s="206"/>
      <c r="F3" s="206"/>
      <c r="G3" s="206"/>
      <c r="H3" s="206"/>
      <c r="I3" s="206"/>
    </row>
    <row r="4" spans="1:13" ht="12" thickBot="1">
      <c r="A4" s="1"/>
      <c r="B4" s="1"/>
      <c r="C4" s="2"/>
      <c r="D4" s="2"/>
      <c r="E4" s="2"/>
      <c r="F4" s="1"/>
      <c r="G4" s="1"/>
    </row>
    <row r="5" spans="1:13">
      <c r="A5" s="5"/>
      <c r="B5" s="5"/>
      <c r="C5" s="6"/>
      <c r="D5" s="7"/>
      <c r="E5" s="8"/>
      <c r="F5" s="8"/>
      <c r="G5" s="8"/>
      <c r="H5" s="8"/>
      <c r="I5" s="8"/>
      <c r="J5" s="8"/>
      <c r="K5" s="8"/>
      <c r="L5" s="8"/>
      <c r="M5" s="8"/>
    </row>
    <row r="6" spans="1:13" ht="12" thickBot="1">
      <c r="A6" s="9" t="s">
        <v>0</v>
      </c>
      <c r="B6" s="10" t="s">
        <v>1</v>
      </c>
      <c r="C6" s="11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201</v>
      </c>
      <c r="I6" s="165">
        <v>45322</v>
      </c>
      <c r="J6" s="165">
        <v>45350</v>
      </c>
      <c r="K6" s="165">
        <v>45352</v>
      </c>
      <c r="L6" s="165">
        <v>45384</v>
      </c>
      <c r="M6" s="160" t="s">
        <v>225</v>
      </c>
    </row>
    <row r="7" spans="1:13" ht="12" thickBot="1">
      <c r="A7" s="12" t="s">
        <v>7</v>
      </c>
      <c r="B7" s="12" t="s">
        <v>7</v>
      </c>
      <c r="C7" s="12" t="s">
        <v>7</v>
      </c>
      <c r="D7" s="12" t="s">
        <v>7</v>
      </c>
      <c r="E7" s="13" t="s">
        <v>7</v>
      </c>
      <c r="F7" s="1"/>
      <c r="G7" s="1"/>
    </row>
    <row r="8" spans="1:13" ht="12" thickBot="1">
      <c r="A8" s="14" t="s">
        <v>8</v>
      </c>
      <c r="B8" s="15"/>
      <c r="C8" s="16"/>
      <c r="D8" s="15"/>
      <c r="E8" s="17">
        <f t="shared" ref="E8:M8" si="0">SUM(E10:E30)</f>
        <v>25854.21803208</v>
      </c>
      <c r="F8" s="17">
        <f t="shared" si="0"/>
        <v>4010</v>
      </c>
      <c r="G8" s="17">
        <f t="shared" si="0"/>
        <v>4010</v>
      </c>
      <c r="H8" s="17">
        <f t="shared" si="0"/>
        <v>2349</v>
      </c>
      <c r="I8" s="17">
        <f t="shared" si="0"/>
        <v>56</v>
      </c>
      <c r="J8" s="17">
        <f t="shared" si="0"/>
        <v>46</v>
      </c>
      <c r="K8" s="17">
        <f t="shared" si="0"/>
        <v>41</v>
      </c>
      <c r="L8" s="17">
        <f>SUM(L10:L30)</f>
        <v>43</v>
      </c>
      <c r="M8" s="17">
        <f t="shared" si="0"/>
        <v>186</v>
      </c>
    </row>
    <row r="9" spans="1:13">
      <c r="A9" s="18"/>
      <c r="B9" s="18"/>
      <c r="C9" s="18"/>
      <c r="D9" s="18"/>
      <c r="E9" s="18"/>
      <c r="F9" s="1"/>
      <c r="G9" s="1"/>
      <c r="J9" s="134"/>
      <c r="K9" s="134"/>
      <c r="L9" s="134"/>
    </row>
    <row r="10" spans="1:13">
      <c r="A10" s="19" t="s">
        <v>9</v>
      </c>
      <c r="B10" s="20"/>
      <c r="C10" s="21" t="s">
        <v>10</v>
      </c>
      <c r="D10" s="21" t="s">
        <v>203</v>
      </c>
      <c r="E10" s="22">
        <v>53</v>
      </c>
      <c r="F10" s="23">
        <v>0</v>
      </c>
      <c r="G10" s="23">
        <v>0</v>
      </c>
      <c r="H10" s="23">
        <v>51</v>
      </c>
      <c r="I10" s="159"/>
      <c r="J10" s="159"/>
      <c r="K10" s="159"/>
      <c r="L10" s="159"/>
      <c r="M10" s="159">
        <f>SUM(I10:L10)</f>
        <v>0</v>
      </c>
    </row>
    <row r="11" spans="1:13">
      <c r="A11" s="19" t="s">
        <v>12</v>
      </c>
      <c r="B11" s="20"/>
      <c r="C11" s="21" t="s">
        <v>10</v>
      </c>
      <c r="D11" s="21" t="s">
        <v>11</v>
      </c>
      <c r="E11" s="22">
        <v>38</v>
      </c>
      <c r="F11" s="23">
        <v>0</v>
      </c>
      <c r="G11" s="23">
        <v>0</v>
      </c>
      <c r="H11" s="23">
        <v>0</v>
      </c>
      <c r="I11" s="159"/>
      <c r="J11" s="159"/>
      <c r="K11" s="159"/>
      <c r="L11" s="159"/>
      <c r="M11" s="159">
        <f t="shared" ref="M11:M29" si="1">SUM(I11:L11)</f>
        <v>0</v>
      </c>
    </row>
    <row r="12" spans="1:13">
      <c r="A12" s="19" t="s">
        <v>13</v>
      </c>
      <c r="B12" s="20"/>
      <c r="C12" s="21" t="s">
        <v>14</v>
      </c>
      <c r="D12" s="21" t="s">
        <v>11</v>
      </c>
      <c r="E12" s="22">
        <v>202</v>
      </c>
      <c r="F12" s="23">
        <v>0</v>
      </c>
      <c r="G12" s="23">
        <v>0</v>
      </c>
      <c r="H12" s="23">
        <v>0</v>
      </c>
      <c r="I12" s="159"/>
      <c r="J12" s="159"/>
      <c r="K12" s="159"/>
      <c r="L12" s="159"/>
      <c r="M12" s="159">
        <f t="shared" si="1"/>
        <v>0</v>
      </c>
    </row>
    <row r="13" spans="1:13">
      <c r="A13" s="19" t="s">
        <v>15</v>
      </c>
      <c r="B13" s="20"/>
      <c r="C13" s="24" t="s">
        <v>14</v>
      </c>
      <c r="D13" s="24" t="s">
        <v>11</v>
      </c>
      <c r="E13" s="25">
        <v>82</v>
      </c>
      <c r="F13" s="23">
        <v>0</v>
      </c>
      <c r="G13" s="23">
        <v>0</v>
      </c>
      <c r="H13" s="23">
        <v>0</v>
      </c>
      <c r="I13" s="159"/>
      <c r="J13" s="159"/>
      <c r="K13" s="159"/>
      <c r="L13" s="159"/>
      <c r="M13" s="159">
        <f t="shared" si="1"/>
        <v>0</v>
      </c>
    </row>
    <row r="14" spans="1:13">
      <c r="A14" s="19" t="s">
        <v>16</v>
      </c>
      <c r="B14" s="20"/>
      <c r="C14" s="21" t="s">
        <v>10</v>
      </c>
      <c r="D14" s="21" t="s">
        <v>17</v>
      </c>
      <c r="E14" s="22">
        <v>1025</v>
      </c>
      <c r="F14" s="26">
        <v>0</v>
      </c>
      <c r="G14" s="26">
        <v>0</v>
      </c>
      <c r="H14" s="26">
        <v>0</v>
      </c>
      <c r="I14" s="159"/>
      <c r="J14" s="159"/>
      <c r="K14" s="159"/>
      <c r="L14" s="159"/>
      <c r="M14" s="159">
        <f t="shared" si="1"/>
        <v>0</v>
      </c>
    </row>
    <row r="15" spans="1:13">
      <c r="A15" s="19" t="s">
        <v>18</v>
      </c>
      <c r="B15" s="20"/>
      <c r="C15" s="21" t="s">
        <v>10</v>
      </c>
      <c r="D15" s="21" t="s">
        <v>17</v>
      </c>
      <c r="E15" s="22">
        <v>391</v>
      </c>
      <c r="F15" s="26">
        <v>117</v>
      </c>
      <c r="G15" s="26">
        <v>117</v>
      </c>
      <c r="H15" s="26">
        <v>98</v>
      </c>
      <c r="I15" s="159"/>
      <c r="J15" s="159"/>
      <c r="K15" s="159"/>
      <c r="L15" s="159"/>
      <c r="M15" s="159">
        <f t="shared" si="1"/>
        <v>0</v>
      </c>
    </row>
    <row r="16" spans="1:13">
      <c r="A16" s="27" t="s">
        <v>19</v>
      </c>
      <c r="B16" s="28"/>
      <c r="C16" s="29" t="s">
        <v>10</v>
      </c>
      <c r="D16" s="29" t="s">
        <v>17</v>
      </c>
      <c r="E16" s="30">
        <v>1066</v>
      </c>
      <c r="F16" s="26">
        <v>250</v>
      </c>
      <c r="G16" s="26">
        <v>250</v>
      </c>
      <c r="H16" s="26">
        <v>200</v>
      </c>
      <c r="I16" s="159"/>
      <c r="J16" s="159"/>
      <c r="K16" s="159"/>
      <c r="L16" s="159"/>
      <c r="M16" s="159">
        <f t="shared" si="1"/>
        <v>0</v>
      </c>
    </row>
    <row r="17" spans="1:13">
      <c r="A17" s="27" t="s">
        <v>20</v>
      </c>
      <c r="B17" s="28"/>
      <c r="C17" s="29" t="s">
        <v>21</v>
      </c>
      <c r="D17" s="29" t="s">
        <v>11</v>
      </c>
      <c r="E17" s="30">
        <f>2406480*177.721/1000000</f>
        <v>427.68203208</v>
      </c>
      <c r="F17" s="26">
        <v>100</v>
      </c>
      <c r="G17" s="26">
        <v>100</v>
      </c>
      <c r="H17" s="26">
        <v>100</v>
      </c>
      <c r="I17" s="159"/>
      <c r="J17" s="159"/>
      <c r="K17" s="159"/>
      <c r="L17" s="159">
        <v>38</v>
      </c>
      <c r="M17" s="159">
        <f t="shared" si="1"/>
        <v>38</v>
      </c>
    </row>
    <row r="18" spans="1:13">
      <c r="A18" s="19" t="s">
        <v>22</v>
      </c>
      <c r="B18" s="31"/>
      <c r="C18" s="21" t="s">
        <v>10</v>
      </c>
      <c r="D18" s="21" t="s">
        <v>11</v>
      </c>
      <c r="E18" s="22">
        <v>1066.326</v>
      </c>
      <c r="F18" s="23"/>
      <c r="G18" s="23"/>
      <c r="H18" s="23">
        <v>0</v>
      </c>
      <c r="I18" s="159"/>
      <c r="J18" s="159"/>
      <c r="K18" s="159"/>
      <c r="L18" s="159"/>
      <c r="M18" s="159">
        <f t="shared" si="1"/>
        <v>0</v>
      </c>
    </row>
    <row r="19" spans="1:13">
      <c r="A19" s="28" t="s">
        <v>23</v>
      </c>
      <c r="B19" s="29"/>
      <c r="C19" s="29" t="s">
        <v>24</v>
      </c>
      <c r="D19" s="29" t="s">
        <v>17</v>
      </c>
      <c r="E19" s="30">
        <f>6*177.721</f>
        <v>1066.326</v>
      </c>
      <c r="F19" s="26">
        <v>101</v>
      </c>
      <c r="G19" s="26">
        <v>101</v>
      </c>
      <c r="H19" s="26">
        <v>0</v>
      </c>
      <c r="I19" s="159"/>
      <c r="J19" s="159"/>
      <c r="K19" s="159"/>
      <c r="L19" s="159"/>
      <c r="M19" s="159">
        <f t="shared" si="1"/>
        <v>0</v>
      </c>
    </row>
    <row r="20" spans="1:13">
      <c r="A20" s="19" t="s">
        <v>25</v>
      </c>
      <c r="B20" s="31"/>
      <c r="C20" s="21" t="s">
        <v>26</v>
      </c>
      <c r="D20" s="21" t="s">
        <v>17</v>
      </c>
      <c r="E20" s="22">
        <v>807</v>
      </c>
      <c r="F20" s="26">
        <v>0</v>
      </c>
      <c r="G20" s="26">
        <v>0</v>
      </c>
      <c r="H20" s="26">
        <v>0</v>
      </c>
      <c r="I20" s="159"/>
      <c r="J20" s="159"/>
      <c r="K20" s="159"/>
      <c r="L20" s="159"/>
      <c r="M20" s="159">
        <f t="shared" si="1"/>
        <v>0</v>
      </c>
    </row>
    <row r="21" spans="1:13">
      <c r="A21" s="19" t="s">
        <v>27</v>
      </c>
      <c r="B21" s="21"/>
      <c r="C21" s="21" t="s">
        <v>26</v>
      </c>
      <c r="D21" s="21" t="s">
        <v>17</v>
      </c>
      <c r="E21" s="22">
        <v>888</v>
      </c>
      <c r="F21" s="26">
        <v>78</v>
      </c>
      <c r="G21" s="26">
        <v>0</v>
      </c>
      <c r="H21" s="26">
        <v>0</v>
      </c>
      <c r="I21" s="159"/>
      <c r="J21" s="159"/>
      <c r="K21" s="159"/>
      <c r="L21" s="159"/>
      <c r="M21" s="159">
        <f t="shared" si="1"/>
        <v>0</v>
      </c>
    </row>
    <row r="22" spans="1:13">
      <c r="A22" s="27" t="s">
        <v>28</v>
      </c>
      <c r="B22" s="28"/>
      <c r="C22" s="29" t="s">
        <v>29</v>
      </c>
      <c r="D22" s="29" t="s">
        <v>17</v>
      </c>
      <c r="E22" s="30">
        <v>2786</v>
      </c>
      <c r="F22" s="26">
        <v>170</v>
      </c>
      <c r="G22" s="26">
        <v>170</v>
      </c>
      <c r="H22" s="26">
        <v>30</v>
      </c>
      <c r="I22" s="159"/>
      <c r="J22" s="159"/>
      <c r="K22" s="159"/>
      <c r="L22" s="159"/>
      <c r="M22" s="159">
        <f t="shared" si="1"/>
        <v>0</v>
      </c>
    </row>
    <row r="23" spans="1:13">
      <c r="A23" s="32" t="s">
        <v>30</v>
      </c>
      <c r="B23" s="20" t="s">
        <v>31</v>
      </c>
      <c r="C23" s="21" t="s">
        <v>29</v>
      </c>
      <c r="D23" s="21" t="s">
        <v>11</v>
      </c>
      <c r="E23" s="22">
        <v>3380</v>
      </c>
      <c r="F23" s="26">
        <v>250</v>
      </c>
      <c r="G23" s="26">
        <v>250</v>
      </c>
      <c r="H23" s="26">
        <v>150</v>
      </c>
      <c r="I23" s="159">
        <v>56</v>
      </c>
      <c r="J23" s="159">
        <v>7</v>
      </c>
      <c r="K23" s="159">
        <v>11</v>
      </c>
      <c r="L23" s="159"/>
      <c r="M23" s="159">
        <f t="shared" si="1"/>
        <v>74</v>
      </c>
    </row>
    <row r="24" spans="1:13">
      <c r="A24" s="19" t="s">
        <v>32</v>
      </c>
      <c r="B24" s="20"/>
      <c r="C24" s="21" t="s">
        <v>33</v>
      </c>
      <c r="D24" s="21" t="s">
        <v>11</v>
      </c>
      <c r="E24" s="22">
        <v>710.88400000000001</v>
      </c>
      <c r="F24" s="26">
        <v>100</v>
      </c>
      <c r="G24" s="26">
        <v>100</v>
      </c>
      <c r="H24" s="26">
        <v>0</v>
      </c>
      <c r="I24" s="159"/>
      <c r="J24" s="159"/>
      <c r="K24" s="159"/>
      <c r="L24" s="159"/>
      <c r="M24" s="159">
        <f t="shared" si="1"/>
        <v>0</v>
      </c>
    </row>
    <row r="25" spans="1:13">
      <c r="A25" s="33" t="s">
        <v>34</v>
      </c>
      <c r="B25" s="34"/>
      <c r="C25" s="35" t="s">
        <v>24</v>
      </c>
      <c r="D25" s="35" t="s">
        <v>17</v>
      </c>
      <c r="E25" s="36">
        <v>446</v>
      </c>
      <c r="F25" s="37">
        <v>44</v>
      </c>
      <c r="G25" s="37">
        <v>44</v>
      </c>
      <c r="H25" s="37">
        <v>145</v>
      </c>
      <c r="I25" s="159"/>
      <c r="J25" s="159"/>
      <c r="K25" s="159"/>
      <c r="L25" s="159"/>
      <c r="M25" s="159">
        <f t="shared" si="1"/>
        <v>0</v>
      </c>
    </row>
    <row r="26" spans="1:13">
      <c r="A26" s="33" t="s">
        <v>34</v>
      </c>
      <c r="B26" s="34"/>
      <c r="C26" s="35" t="s">
        <v>24</v>
      </c>
      <c r="D26" s="35" t="s">
        <v>35</v>
      </c>
      <c r="E26" s="36">
        <v>888</v>
      </c>
      <c r="F26" s="37">
        <v>0</v>
      </c>
      <c r="G26" s="37">
        <v>78</v>
      </c>
      <c r="H26" s="37">
        <v>75</v>
      </c>
      <c r="I26" s="159"/>
      <c r="J26" s="159"/>
      <c r="K26" s="159"/>
      <c r="L26" s="159">
        <v>5</v>
      </c>
      <c r="M26" s="159">
        <f t="shared" si="1"/>
        <v>5</v>
      </c>
    </row>
    <row r="27" spans="1:13">
      <c r="A27" s="27" t="s">
        <v>36</v>
      </c>
      <c r="B27" s="28"/>
      <c r="C27" s="29" t="s">
        <v>24</v>
      </c>
      <c r="D27" s="29" t="s">
        <v>11</v>
      </c>
      <c r="E27" s="30">
        <v>3554</v>
      </c>
      <c r="F27" s="38">
        <v>1750</v>
      </c>
      <c r="G27" s="38">
        <v>1750</v>
      </c>
      <c r="H27" s="38">
        <v>750</v>
      </c>
      <c r="I27" s="159"/>
      <c r="J27" s="159">
        <v>39</v>
      </c>
      <c r="K27" s="159">
        <v>30</v>
      </c>
      <c r="L27" s="159"/>
      <c r="M27" s="159">
        <f t="shared" si="1"/>
        <v>69</v>
      </c>
    </row>
    <row r="28" spans="1:13">
      <c r="A28" s="19" t="s">
        <v>37</v>
      </c>
      <c r="B28" s="20"/>
      <c r="C28" s="21" t="s">
        <v>29</v>
      </c>
      <c r="D28" s="21" t="s">
        <v>11</v>
      </c>
      <c r="E28" s="22">
        <v>902</v>
      </c>
      <c r="F28" s="26">
        <v>100</v>
      </c>
      <c r="G28" s="26">
        <v>100</v>
      </c>
      <c r="H28" s="26">
        <v>0</v>
      </c>
      <c r="I28" s="159"/>
      <c r="J28" s="159"/>
      <c r="K28" s="159"/>
      <c r="L28" s="159"/>
      <c r="M28" s="159">
        <f t="shared" si="1"/>
        <v>0</v>
      </c>
    </row>
    <row r="29" spans="1:13">
      <c r="A29" s="19" t="s">
        <v>38</v>
      </c>
      <c r="B29" s="20"/>
      <c r="C29" s="21" t="s">
        <v>39</v>
      </c>
      <c r="D29" s="21" t="s">
        <v>11</v>
      </c>
      <c r="E29" s="22">
        <v>675</v>
      </c>
      <c r="F29" s="26">
        <v>650</v>
      </c>
      <c r="G29" s="26">
        <v>650</v>
      </c>
      <c r="H29" s="26">
        <v>650</v>
      </c>
      <c r="I29" s="159"/>
      <c r="J29" s="159"/>
      <c r="K29" s="159"/>
      <c r="L29" s="159"/>
      <c r="M29" s="159">
        <f t="shared" si="1"/>
        <v>0</v>
      </c>
    </row>
    <row r="30" spans="1:13">
      <c r="A30" s="39" t="s">
        <v>40</v>
      </c>
      <c r="B30" s="40" t="s">
        <v>7</v>
      </c>
      <c r="C30" s="41" t="s">
        <v>41</v>
      </c>
      <c r="D30" s="41" t="s">
        <v>11</v>
      </c>
      <c r="E30" s="42">
        <v>5400</v>
      </c>
      <c r="F30" s="23">
        <v>300</v>
      </c>
      <c r="G30" s="23">
        <v>300</v>
      </c>
      <c r="H30" s="23">
        <v>100</v>
      </c>
      <c r="I30" s="159"/>
      <c r="J30" s="159"/>
      <c r="K30" s="159"/>
      <c r="L30" s="159"/>
      <c r="M30" s="159">
        <f>SUM(I30:L30)</f>
        <v>0</v>
      </c>
    </row>
    <row r="31" spans="1:13" ht="12" thickBot="1">
      <c r="A31" s="43" t="s">
        <v>7</v>
      </c>
      <c r="B31" s="43" t="s">
        <v>7</v>
      </c>
      <c r="C31" s="44" t="s">
        <v>7</v>
      </c>
      <c r="D31" s="44" t="s">
        <v>7</v>
      </c>
      <c r="E31" s="44" t="s">
        <v>7</v>
      </c>
      <c r="F31" s="1"/>
      <c r="G31" s="1"/>
    </row>
    <row r="32" spans="1:13" ht="12" thickBot="1">
      <c r="A32" s="45" t="s">
        <v>42</v>
      </c>
      <c r="B32" s="46"/>
      <c r="C32" s="46"/>
      <c r="D32" s="47"/>
      <c r="E32" s="17">
        <f t="shared" ref="E32:M32" si="2">SUM(E34:E41)</f>
        <v>2795.1389799999997</v>
      </c>
      <c r="F32" s="17">
        <f t="shared" si="2"/>
        <v>481</v>
      </c>
      <c r="G32" s="17">
        <f t="shared" si="2"/>
        <v>481</v>
      </c>
      <c r="H32" s="17">
        <f t="shared" si="2"/>
        <v>156</v>
      </c>
      <c r="I32" s="17">
        <f t="shared" si="2"/>
        <v>0</v>
      </c>
      <c r="J32" s="17">
        <f t="shared" si="2"/>
        <v>0</v>
      </c>
      <c r="K32" s="17">
        <f t="shared" si="2"/>
        <v>0</v>
      </c>
      <c r="L32" s="17">
        <f t="shared" si="2"/>
        <v>0</v>
      </c>
      <c r="M32" s="17">
        <f t="shared" si="2"/>
        <v>0</v>
      </c>
    </row>
    <row r="33" spans="1:13">
      <c r="A33" s="43" t="s">
        <v>7</v>
      </c>
      <c r="B33" s="43" t="s">
        <v>7</v>
      </c>
      <c r="C33" s="44" t="s">
        <v>7</v>
      </c>
      <c r="D33" s="44" t="s">
        <v>7</v>
      </c>
      <c r="E33" s="44" t="s">
        <v>7</v>
      </c>
      <c r="F33" s="1"/>
      <c r="G33" s="1"/>
    </row>
    <row r="34" spans="1:13">
      <c r="A34" s="19" t="s">
        <v>43</v>
      </c>
      <c r="B34" s="20"/>
      <c r="C34" s="21" t="s">
        <v>44</v>
      </c>
      <c r="D34" s="21" t="s">
        <v>11</v>
      </c>
      <c r="E34" s="22">
        <v>956.13897999999995</v>
      </c>
      <c r="F34" s="48">
        <v>150</v>
      </c>
      <c r="G34" s="48">
        <v>150</v>
      </c>
      <c r="H34" s="48">
        <v>0</v>
      </c>
      <c r="I34" s="159"/>
      <c r="J34" s="159"/>
      <c r="K34" s="159"/>
      <c r="L34" s="159"/>
      <c r="M34" s="159">
        <f>SUM(I34:L34)</f>
        <v>0</v>
      </c>
    </row>
    <row r="35" spans="1:13">
      <c r="A35" s="19" t="s">
        <v>45</v>
      </c>
      <c r="B35" s="21"/>
      <c r="C35" s="21" t="s">
        <v>44</v>
      </c>
      <c r="D35" s="21" t="s">
        <v>11</v>
      </c>
      <c r="E35" s="22">
        <v>667</v>
      </c>
      <c r="F35" s="48">
        <v>50</v>
      </c>
      <c r="G35" s="48">
        <v>50</v>
      </c>
      <c r="H35" s="48">
        <v>50</v>
      </c>
      <c r="I35" s="159"/>
      <c r="J35" s="159"/>
      <c r="K35" s="159"/>
      <c r="L35" s="159"/>
      <c r="M35" s="159">
        <f t="shared" ref="M35:M41" si="3">SUM(I35:L35)</f>
        <v>0</v>
      </c>
    </row>
    <row r="36" spans="1:13">
      <c r="A36" s="19" t="s">
        <v>46</v>
      </c>
      <c r="B36" s="21"/>
      <c r="C36" s="21" t="s">
        <v>47</v>
      </c>
      <c r="D36" s="21" t="s">
        <v>11</v>
      </c>
      <c r="E36" s="22">
        <v>29</v>
      </c>
      <c r="F36" s="48">
        <v>20</v>
      </c>
      <c r="G36" s="48">
        <v>20</v>
      </c>
      <c r="H36" s="48">
        <v>20</v>
      </c>
      <c r="I36" s="159"/>
      <c r="J36" s="159"/>
      <c r="K36" s="159"/>
      <c r="L36" s="159"/>
      <c r="M36" s="159">
        <f t="shared" si="3"/>
        <v>0</v>
      </c>
    </row>
    <row r="37" spans="1:13">
      <c r="A37" s="49" t="s">
        <v>48</v>
      </c>
      <c r="B37" s="29"/>
      <c r="C37" s="29" t="s">
        <v>49</v>
      </c>
      <c r="D37" s="29" t="s">
        <v>11</v>
      </c>
      <c r="E37" s="30">
        <v>109</v>
      </c>
      <c r="F37" s="48">
        <v>109</v>
      </c>
      <c r="G37" s="48">
        <v>109</v>
      </c>
      <c r="H37" s="48">
        <v>0</v>
      </c>
      <c r="I37" s="159"/>
      <c r="J37" s="159"/>
      <c r="K37" s="159"/>
      <c r="L37" s="159"/>
      <c r="M37" s="159">
        <f t="shared" si="3"/>
        <v>0</v>
      </c>
    </row>
    <row r="38" spans="1:13">
      <c r="A38" s="49" t="s">
        <v>50</v>
      </c>
      <c r="B38" s="29"/>
      <c r="C38" s="29" t="s">
        <v>49</v>
      </c>
      <c r="D38" s="29" t="s">
        <v>11</v>
      </c>
      <c r="E38" s="30">
        <v>66</v>
      </c>
      <c r="F38" s="48">
        <v>66</v>
      </c>
      <c r="G38" s="48">
        <v>66</v>
      </c>
      <c r="H38" s="48">
        <v>0</v>
      </c>
      <c r="I38" s="159"/>
      <c r="J38" s="159"/>
      <c r="K38" s="159"/>
      <c r="L38" s="159"/>
      <c r="M38" s="159">
        <f t="shared" si="3"/>
        <v>0</v>
      </c>
    </row>
    <row r="39" spans="1:13">
      <c r="A39" s="49" t="s">
        <v>51</v>
      </c>
      <c r="B39" s="29"/>
      <c r="C39" s="29" t="s">
        <v>49</v>
      </c>
      <c r="D39" s="29" t="s">
        <v>11</v>
      </c>
      <c r="E39" s="30">
        <v>29</v>
      </c>
      <c r="F39" s="48">
        <v>29</v>
      </c>
      <c r="G39" s="48">
        <v>29</v>
      </c>
      <c r="H39" s="48">
        <v>29</v>
      </c>
      <c r="I39" s="159"/>
      <c r="J39" s="159"/>
      <c r="K39" s="159"/>
      <c r="L39" s="159"/>
      <c r="M39" s="159">
        <f t="shared" si="3"/>
        <v>0</v>
      </c>
    </row>
    <row r="40" spans="1:13">
      <c r="A40" s="49" t="s">
        <v>52</v>
      </c>
      <c r="B40" s="29"/>
      <c r="C40" s="29" t="s">
        <v>49</v>
      </c>
      <c r="D40" s="29" t="s">
        <v>11</v>
      </c>
      <c r="E40" s="30">
        <v>341</v>
      </c>
      <c r="F40" s="48">
        <v>57</v>
      </c>
      <c r="G40" s="48">
        <v>57</v>
      </c>
      <c r="H40" s="48">
        <v>57</v>
      </c>
      <c r="I40" s="159"/>
      <c r="J40" s="159"/>
      <c r="K40" s="159"/>
      <c r="L40" s="159"/>
      <c r="M40" s="159">
        <f t="shared" si="3"/>
        <v>0</v>
      </c>
    </row>
    <row r="41" spans="1:13">
      <c r="A41" s="19" t="s">
        <v>53</v>
      </c>
      <c r="B41" s="21"/>
      <c r="C41" s="21" t="s">
        <v>54</v>
      </c>
      <c r="D41" s="21" t="s">
        <v>11</v>
      </c>
      <c r="E41" s="22">
        <v>598</v>
      </c>
      <c r="F41" s="48">
        <v>0</v>
      </c>
      <c r="G41" s="48">
        <v>0</v>
      </c>
      <c r="H41" s="48">
        <v>0</v>
      </c>
      <c r="I41" s="159"/>
      <c r="J41" s="159"/>
      <c r="K41" s="159"/>
      <c r="L41" s="159"/>
      <c r="M41" s="159">
        <f t="shared" si="3"/>
        <v>0</v>
      </c>
    </row>
    <row r="42" spans="1:13" ht="12" thickBot="1">
      <c r="A42" s="43" t="s">
        <v>7</v>
      </c>
      <c r="B42" s="43" t="s">
        <v>7</v>
      </c>
      <c r="C42" s="44" t="s">
        <v>7</v>
      </c>
      <c r="D42" s="44" t="s">
        <v>7</v>
      </c>
      <c r="E42" s="44" t="s">
        <v>7</v>
      </c>
      <c r="F42" s="1"/>
      <c r="G42" s="1"/>
    </row>
    <row r="43" spans="1:13" ht="12" thickBot="1">
      <c r="A43" s="14" t="s">
        <v>55</v>
      </c>
      <c r="B43" s="15"/>
      <c r="C43" s="50"/>
      <c r="D43" s="47"/>
      <c r="E43" s="17">
        <f t="shared" ref="E43:M43" si="4">SUM(E45:E67)</f>
        <v>121922.489</v>
      </c>
      <c r="F43" s="17">
        <f t="shared" si="4"/>
        <v>7611</v>
      </c>
      <c r="G43" s="17">
        <f t="shared" si="4"/>
        <v>7611</v>
      </c>
      <c r="H43" s="17">
        <f t="shared" si="4"/>
        <v>2740</v>
      </c>
      <c r="I43" s="17">
        <f t="shared" si="4"/>
        <v>233</v>
      </c>
      <c r="J43" s="17">
        <f t="shared" si="4"/>
        <v>78</v>
      </c>
      <c r="K43" s="17">
        <f t="shared" si="4"/>
        <v>107</v>
      </c>
      <c r="L43" s="17">
        <f t="shared" si="4"/>
        <v>41</v>
      </c>
      <c r="M43" s="17">
        <f t="shared" si="4"/>
        <v>459</v>
      </c>
    </row>
    <row r="44" spans="1:13">
      <c r="A44" s="43" t="s">
        <v>7</v>
      </c>
      <c r="B44" s="43" t="s">
        <v>7</v>
      </c>
      <c r="C44" s="44" t="s">
        <v>7</v>
      </c>
      <c r="D44" s="44" t="s">
        <v>7</v>
      </c>
      <c r="E44" s="44" t="s">
        <v>7</v>
      </c>
      <c r="F44" s="1"/>
      <c r="G44" s="1"/>
    </row>
    <row r="45" spans="1:13">
      <c r="A45" s="19" t="s">
        <v>56</v>
      </c>
      <c r="B45" s="51"/>
      <c r="C45" s="21" t="s">
        <v>57</v>
      </c>
      <c r="D45" s="21" t="s">
        <v>17</v>
      </c>
      <c r="E45" s="22">
        <v>5268</v>
      </c>
      <c r="F45" s="26">
        <v>600</v>
      </c>
      <c r="G45" s="26">
        <v>600</v>
      </c>
      <c r="H45" s="26">
        <v>400</v>
      </c>
      <c r="I45" s="159"/>
      <c r="J45" s="159"/>
      <c r="K45" s="159"/>
      <c r="L45" s="159"/>
      <c r="M45" s="159">
        <f>SUM(I45:L45)</f>
        <v>0</v>
      </c>
    </row>
    <row r="46" spans="1:13">
      <c r="A46" s="19" t="s">
        <v>58</v>
      </c>
      <c r="B46" s="31"/>
      <c r="C46" s="21" t="s">
        <v>24</v>
      </c>
      <c r="D46" s="21" t="s">
        <v>17</v>
      </c>
      <c r="E46" s="22">
        <v>4167</v>
      </c>
      <c r="F46" s="26">
        <v>643</v>
      </c>
      <c r="G46" s="26">
        <v>643</v>
      </c>
      <c r="H46" s="26">
        <v>399</v>
      </c>
      <c r="I46" s="159">
        <v>62</v>
      </c>
      <c r="J46" s="159">
        <v>78</v>
      </c>
      <c r="K46" s="159">
        <v>107</v>
      </c>
      <c r="L46" s="159"/>
      <c r="M46" s="159">
        <f t="shared" ref="M46:M67" si="5">SUM(I46:L46)</f>
        <v>247</v>
      </c>
    </row>
    <row r="47" spans="1:13">
      <c r="A47" s="19" t="s">
        <v>56</v>
      </c>
      <c r="B47" s="31"/>
      <c r="C47" s="21" t="s">
        <v>59</v>
      </c>
      <c r="D47" s="21" t="s">
        <v>17</v>
      </c>
      <c r="E47" s="22">
        <v>4776</v>
      </c>
      <c r="F47" s="26">
        <v>500</v>
      </c>
      <c r="G47" s="26">
        <v>500</v>
      </c>
      <c r="H47" s="26">
        <v>300</v>
      </c>
      <c r="I47" s="159"/>
      <c r="J47" s="159"/>
      <c r="K47" s="159"/>
      <c r="L47" s="159"/>
      <c r="M47" s="159">
        <f t="shared" si="5"/>
        <v>0</v>
      </c>
    </row>
    <row r="48" spans="1:13">
      <c r="A48" s="52" t="s">
        <v>204</v>
      </c>
      <c r="B48" s="53"/>
      <c r="C48" s="54" t="s">
        <v>29</v>
      </c>
      <c r="D48" s="54" t="s">
        <v>17</v>
      </c>
      <c r="E48" s="55">
        <v>2602</v>
      </c>
      <c r="F48" s="26">
        <v>0</v>
      </c>
      <c r="G48" s="26">
        <v>0</v>
      </c>
      <c r="H48" s="26">
        <v>0</v>
      </c>
      <c r="I48" s="159"/>
      <c r="J48" s="159"/>
      <c r="K48" s="159"/>
      <c r="L48" s="159"/>
      <c r="M48" s="159">
        <f t="shared" si="5"/>
        <v>0</v>
      </c>
    </row>
    <row r="49" spans="1:13">
      <c r="A49" s="19" t="s">
        <v>60</v>
      </c>
      <c r="B49" s="21" t="s">
        <v>61</v>
      </c>
      <c r="C49" s="21" t="s">
        <v>57</v>
      </c>
      <c r="D49" s="21" t="s">
        <v>17</v>
      </c>
      <c r="E49" s="22">
        <v>17322</v>
      </c>
      <c r="F49" s="26">
        <v>400</v>
      </c>
      <c r="G49" s="26">
        <v>400</v>
      </c>
      <c r="H49" s="26">
        <v>200</v>
      </c>
      <c r="I49" s="159"/>
      <c r="J49" s="159"/>
      <c r="K49" s="159"/>
      <c r="L49" s="159"/>
      <c r="M49" s="159">
        <f t="shared" si="5"/>
        <v>0</v>
      </c>
    </row>
    <row r="50" spans="1:13">
      <c r="A50" s="19" t="s">
        <v>60</v>
      </c>
      <c r="B50" s="21" t="s">
        <v>61</v>
      </c>
      <c r="C50" s="21" t="s">
        <v>59</v>
      </c>
      <c r="D50" s="21" t="s">
        <v>17</v>
      </c>
      <c r="E50" s="22">
        <v>3389</v>
      </c>
      <c r="F50" s="26">
        <v>500</v>
      </c>
      <c r="G50" s="26">
        <v>500</v>
      </c>
      <c r="H50" s="26">
        <v>200</v>
      </c>
      <c r="I50" s="159"/>
      <c r="J50" s="159"/>
      <c r="K50" s="159"/>
      <c r="L50" s="159"/>
      <c r="M50" s="159">
        <f t="shared" si="5"/>
        <v>0</v>
      </c>
    </row>
    <row r="51" spans="1:13">
      <c r="A51" s="19" t="s">
        <v>62</v>
      </c>
      <c r="B51" s="21" t="s">
        <v>61</v>
      </c>
      <c r="C51" s="21" t="s">
        <v>57</v>
      </c>
      <c r="D51" s="21" t="s">
        <v>17</v>
      </c>
      <c r="E51" s="22">
        <v>5845</v>
      </c>
      <c r="F51" s="26">
        <v>0</v>
      </c>
      <c r="G51" s="26">
        <v>0</v>
      </c>
      <c r="H51" s="26"/>
      <c r="I51" s="159"/>
      <c r="J51" s="159"/>
      <c r="K51" s="159"/>
      <c r="L51" s="159"/>
      <c r="M51" s="159">
        <f t="shared" si="5"/>
        <v>0</v>
      </c>
    </row>
    <row r="52" spans="1:13">
      <c r="A52" s="19" t="s">
        <v>63</v>
      </c>
      <c r="B52" s="21" t="s">
        <v>61</v>
      </c>
      <c r="C52" s="21" t="s">
        <v>57</v>
      </c>
      <c r="D52" s="21" t="s">
        <v>17</v>
      </c>
      <c r="E52" s="22">
        <v>11690</v>
      </c>
      <c r="F52" s="26">
        <v>600</v>
      </c>
      <c r="G52" s="26">
        <v>600</v>
      </c>
      <c r="H52" s="26">
        <v>300</v>
      </c>
      <c r="I52" s="159">
        <v>152</v>
      </c>
      <c r="J52" s="159"/>
      <c r="K52" s="159"/>
      <c r="L52" s="159"/>
      <c r="M52" s="159">
        <f t="shared" si="5"/>
        <v>152</v>
      </c>
    </row>
    <row r="53" spans="1:13">
      <c r="A53" s="19" t="s">
        <v>64</v>
      </c>
      <c r="B53" s="21" t="s">
        <v>61</v>
      </c>
      <c r="C53" s="21" t="s">
        <v>65</v>
      </c>
      <c r="D53" s="21" t="s">
        <v>17</v>
      </c>
      <c r="E53" s="22">
        <v>7570</v>
      </c>
      <c r="F53" s="26">
        <v>1618</v>
      </c>
      <c r="G53" s="26">
        <v>1618</v>
      </c>
      <c r="H53" s="26">
        <v>0</v>
      </c>
      <c r="I53" s="159"/>
      <c r="J53" s="159"/>
      <c r="K53" s="159"/>
      <c r="L53" s="159"/>
      <c r="M53" s="159">
        <f t="shared" si="5"/>
        <v>0</v>
      </c>
    </row>
    <row r="54" spans="1:13">
      <c r="A54" s="19" t="s">
        <v>66</v>
      </c>
      <c r="B54" s="21"/>
      <c r="C54" s="21" t="s">
        <v>41</v>
      </c>
      <c r="D54" s="21" t="s">
        <v>11</v>
      </c>
      <c r="E54" s="22">
        <v>4900</v>
      </c>
      <c r="F54" s="48">
        <v>200</v>
      </c>
      <c r="G54" s="48">
        <v>200</v>
      </c>
      <c r="H54" s="48">
        <v>100</v>
      </c>
      <c r="I54" s="159"/>
      <c r="J54" s="159"/>
      <c r="K54" s="159"/>
      <c r="L54" s="159"/>
      <c r="M54" s="159">
        <f t="shared" si="5"/>
        <v>0</v>
      </c>
    </row>
    <row r="55" spans="1:13">
      <c r="A55" s="19" t="s">
        <v>67</v>
      </c>
      <c r="B55" s="20"/>
      <c r="C55" s="21" t="s">
        <v>68</v>
      </c>
      <c r="D55" s="21" t="s">
        <v>11</v>
      </c>
      <c r="E55" s="21">
        <v>1058</v>
      </c>
      <c r="F55" s="48">
        <v>50</v>
      </c>
      <c r="G55" s="48">
        <v>50</v>
      </c>
      <c r="H55" s="48">
        <v>50</v>
      </c>
      <c r="I55" s="159"/>
      <c r="J55" s="159"/>
      <c r="K55" s="159"/>
      <c r="L55" s="159"/>
      <c r="M55" s="159">
        <f t="shared" si="5"/>
        <v>0</v>
      </c>
    </row>
    <row r="56" spans="1:13">
      <c r="A56" s="19" t="s">
        <v>69</v>
      </c>
      <c r="B56" s="20"/>
      <c r="C56" s="21" t="s">
        <v>68</v>
      </c>
      <c r="D56" s="21" t="s">
        <v>11</v>
      </c>
      <c r="E56" s="21">
        <f>20.2*200</f>
        <v>4040</v>
      </c>
      <c r="F56" s="48">
        <v>350</v>
      </c>
      <c r="G56" s="48">
        <v>350</v>
      </c>
      <c r="H56" s="48">
        <v>200</v>
      </c>
      <c r="I56" s="159"/>
      <c r="J56" s="159"/>
      <c r="K56" s="159"/>
      <c r="L56" s="159"/>
      <c r="M56" s="159">
        <f t="shared" si="5"/>
        <v>0</v>
      </c>
    </row>
    <row r="57" spans="1:13">
      <c r="A57" s="19" t="s">
        <v>202</v>
      </c>
      <c r="B57" s="19"/>
      <c r="C57" s="21" t="s">
        <v>68</v>
      </c>
      <c r="D57" s="21" t="s">
        <v>11</v>
      </c>
      <c r="E57" s="21">
        <f>12*200</f>
        <v>2400</v>
      </c>
      <c r="F57" s="48">
        <v>200</v>
      </c>
      <c r="G57" s="48">
        <v>200</v>
      </c>
      <c r="H57" s="48">
        <v>100</v>
      </c>
      <c r="I57" s="159"/>
      <c r="J57" s="159"/>
      <c r="K57" s="159"/>
      <c r="L57" s="159"/>
      <c r="M57" s="159">
        <f t="shared" si="5"/>
        <v>0</v>
      </c>
    </row>
    <row r="58" spans="1:13">
      <c r="A58" s="19" t="s">
        <v>70</v>
      </c>
      <c r="B58" s="20"/>
      <c r="C58" s="21" t="s">
        <v>71</v>
      </c>
      <c r="D58" s="21" t="s">
        <v>11</v>
      </c>
      <c r="E58" s="21">
        <v>1073</v>
      </c>
      <c r="F58" s="48">
        <v>50</v>
      </c>
      <c r="G58" s="48">
        <v>50</v>
      </c>
      <c r="H58" s="48">
        <v>0</v>
      </c>
      <c r="I58" s="159"/>
      <c r="J58" s="159"/>
      <c r="K58" s="159"/>
      <c r="L58" s="159"/>
      <c r="M58" s="159">
        <f t="shared" si="5"/>
        <v>0</v>
      </c>
    </row>
    <row r="59" spans="1:13">
      <c r="A59" s="19" t="s">
        <v>72</v>
      </c>
      <c r="B59" s="20"/>
      <c r="C59" s="21" t="s">
        <v>68</v>
      </c>
      <c r="D59" s="21" t="s">
        <v>11</v>
      </c>
      <c r="E59" s="21">
        <v>550</v>
      </c>
      <c r="F59" s="26"/>
      <c r="G59" s="26"/>
      <c r="H59" s="26">
        <v>0</v>
      </c>
      <c r="I59" s="159"/>
      <c r="J59" s="159"/>
      <c r="K59" s="159"/>
      <c r="L59" s="159"/>
      <c r="M59" s="159">
        <f t="shared" si="5"/>
        <v>0</v>
      </c>
    </row>
    <row r="60" spans="1:13">
      <c r="A60" s="19" t="s">
        <v>73</v>
      </c>
      <c r="B60" s="20"/>
      <c r="C60" s="21" t="s">
        <v>29</v>
      </c>
      <c r="D60" s="21" t="s">
        <v>11</v>
      </c>
      <c r="E60" s="21">
        <v>956</v>
      </c>
      <c r="F60" s="26">
        <v>0</v>
      </c>
      <c r="G60" s="26">
        <v>0</v>
      </c>
      <c r="H60" s="26">
        <v>0</v>
      </c>
      <c r="I60" s="159"/>
      <c r="J60" s="159"/>
      <c r="K60" s="159"/>
      <c r="L60" s="159"/>
      <c r="M60" s="159">
        <f t="shared" si="5"/>
        <v>0</v>
      </c>
    </row>
    <row r="61" spans="1:13">
      <c r="A61" s="19" t="s">
        <v>74</v>
      </c>
      <c r="B61" s="20"/>
      <c r="C61" s="21" t="s">
        <v>29</v>
      </c>
      <c r="D61" s="21" t="s">
        <v>11</v>
      </c>
      <c r="E61" s="22">
        <v>1599.489</v>
      </c>
      <c r="F61" s="26">
        <v>250</v>
      </c>
      <c r="G61" s="26">
        <v>250</v>
      </c>
      <c r="H61" s="26">
        <v>0</v>
      </c>
      <c r="I61" s="159"/>
      <c r="J61" s="159"/>
      <c r="K61" s="159"/>
      <c r="L61" s="159"/>
      <c r="M61" s="159">
        <f t="shared" si="5"/>
        <v>0</v>
      </c>
    </row>
    <row r="62" spans="1:13">
      <c r="A62" s="19" t="s">
        <v>75</v>
      </c>
      <c r="B62" s="20"/>
      <c r="C62" s="21" t="s">
        <v>29</v>
      </c>
      <c r="D62" s="21" t="s">
        <v>11</v>
      </c>
      <c r="E62" s="21">
        <v>319</v>
      </c>
      <c r="F62" s="26">
        <v>50</v>
      </c>
      <c r="G62" s="26">
        <v>50</v>
      </c>
      <c r="H62" s="26">
        <v>0</v>
      </c>
      <c r="I62" s="159"/>
      <c r="J62" s="159"/>
      <c r="K62" s="159"/>
      <c r="L62" s="159"/>
      <c r="M62" s="159">
        <f t="shared" si="5"/>
        <v>0</v>
      </c>
    </row>
    <row r="63" spans="1:13">
      <c r="A63" s="19" t="s">
        <v>76</v>
      </c>
      <c r="B63" s="20"/>
      <c r="C63" s="21" t="s">
        <v>29</v>
      </c>
      <c r="D63" s="21" t="s">
        <v>11</v>
      </c>
      <c r="E63" s="21">
        <v>963</v>
      </c>
      <c r="F63" s="26">
        <v>50</v>
      </c>
      <c r="G63" s="26">
        <v>50</v>
      </c>
      <c r="H63" s="26">
        <v>0</v>
      </c>
      <c r="I63" s="159"/>
      <c r="J63" s="159"/>
      <c r="K63" s="159"/>
      <c r="L63" s="159"/>
      <c r="M63" s="159">
        <f t="shared" si="5"/>
        <v>0</v>
      </c>
    </row>
    <row r="64" spans="1:13">
      <c r="A64" s="19" t="s">
        <v>77</v>
      </c>
      <c r="B64" s="20"/>
      <c r="C64" s="21" t="s">
        <v>29</v>
      </c>
      <c r="D64" s="21" t="s">
        <v>11</v>
      </c>
      <c r="E64" s="22">
        <v>13000</v>
      </c>
      <c r="F64" s="26">
        <v>100</v>
      </c>
      <c r="G64" s="26">
        <v>100</v>
      </c>
      <c r="H64" s="26">
        <v>100</v>
      </c>
      <c r="I64" s="159">
        <v>19</v>
      </c>
      <c r="J64" s="159"/>
      <c r="K64" s="159"/>
      <c r="L64" s="159"/>
      <c r="M64" s="159">
        <f t="shared" si="5"/>
        <v>19</v>
      </c>
    </row>
    <row r="65" spans="1:13">
      <c r="A65" s="27" t="s">
        <v>78</v>
      </c>
      <c r="B65" s="28"/>
      <c r="C65" s="29" t="s">
        <v>24</v>
      </c>
      <c r="D65" s="29" t="s">
        <v>17</v>
      </c>
      <c r="E65" s="30">
        <v>9774</v>
      </c>
      <c r="F65" s="38">
        <v>450</v>
      </c>
      <c r="G65" s="38">
        <v>450</v>
      </c>
      <c r="H65" s="38">
        <v>391</v>
      </c>
      <c r="I65" s="159"/>
      <c r="J65" s="159"/>
      <c r="K65" s="159"/>
      <c r="L65" s="159">
        <v>41</v>
      </c>
      <c r="M65" s="159">
        <f t="shared" si="5"/>
        <v>41</v>
      </c>
    </row>
    <row r="66" spans="1:13">
      <c r="A66" s="19" t="s">
        <v>79</v>
      </c>
      <c r="B66" s="21" t="s">
        <v>61</v>
      </c>
      <c r="C66" s="21" t="s">
        <v>26</v>
      </c>
      <c r="D66" s="21" t="s">
        <v>17</v>
      </c>
      <c r="E66" s="22">
        <v>13329</v>
      </c>
      <c r="F66" s="26">
        <v>500</v>
      </c>
      <c r="G66" s="26">
        <v>500</v>
      </c>
      <c r="H66" s="26">
        <v>0</v>
      </c>
      <c r="I66" s="159"/>
      <c r="J66" s="159"/>
      <c r="K66" s="159"/>
      <c r="L66" s="159"/>
      <c r="M66" s="159">
        <f t="shared" si="5"/>
        <v>0</v>
      </c>
    </row>
    <row r="67" spans="1:13">
      <c r="A67" s="19" t="s">
        <v>79</v>
      </c>
      <c r="B67" s="21" t="s">
        <v>61</v>
      </c>
      <c r="C67" s="21" t="s">
        <v>26</v>
      </c>
      <c r="D67" s="21" t="s">
        <v>17</v>
      </c>
      <c r="E67" s="22">
        <v>5332</v>
      </c>
      <c r="F67" s="26">
        <v>500</v>
      </c>
      <c r="G67" s="26">
        <v>500</v>
      </c>
      <c r="H67" s="26">
        <v>0</v>
      </c>
      <c r="I67" s="159"/>
      <c r="J67" s="159"/>
      <c r="K67" s="159"/>
      <c r="L67" s="159"/>
      <c r="M67" s="159">
        <f t="shared" si="5"/>
        <v>0</v>
      </c>
    </row>
    <row r="68" spans="1:13" ht="12" thickBot="1">
      <c r="A68" s="56" t="s">
        <v>7</v>
      </c>
      <c r="B68" s="43" t="s">
        <v>7</v>
      </c>
      <c r="C68" s="44" t="s">
        <v>7</v>
      </c>
      <c r="D68" s="44" t="s">
        <v>7</v>
      </c>
      <c r="E68" s="57" t="s">
        <v>7</v>
      </c>
      <c r="F68" s="1"/>
      <c r="G68" s="1"/>
    </row>
    <row r="69" spans="1:13" ht="12" thickBot="1">
      <c r="A69" s="58" t="s">
        <v>80</v>
      </c>
      <c r="B69" s="59"/>
      <c r="C69" s="16"/>
      <c r="D69" s="15"/>
      <c r="E69" s="17">
        <f t="shared" ref="E69:M69" si="6">SUM(E71:E91)</f>
        <v>272976.37343000004</v>
      </c>
      <c r="F69" s="17">
        <f t="shared" si="6"/>
        <v>6169</v>
      </c>
      <c r="G69" s="17">
        <f t="shared" si="6"/>
        <v>6247</v>
      </c>
      <c r="H69" s="17">
        <f t="shared" si="6"/>
        <v>5804</v>
      </c>
      <c r="I69" s="17">
        <f t="shared" si="6"/>
        <v>821</v>
      </c>
      <c r="J69" s="17">
        <f t="shared" si="6"/>
        <v>219</v>
      </c>
      <c r="K69" s="17">
        <f t="shared" si="6"/>
        <v>1</v>
      </c>
      <c r="L69" s="17">
        <f t="shared" si="6"/>
        <v>245</v>
      </c>
      <c r="M69" s="17">
        <f t="shared" si="6"/>
        <v>1286</v>
      </c>
    </row>
    <row r="70" spans="1:13">
      <c r="A70" s="56" t="s">
        <v>7</v>
      </c>
      <c r="B70" s="43" t="s">
        <v>7</v>
      </c>
      <c r="C70" s="44" t="s">
        <v>7</v>
      </c>
      <c r="D70" s="44" t="s">
        <v>7</v>
      </c>
      <c r="E70" s="44" t="s">
        <v>7</v>
      </c>
      <c r="F70" s="1"/>
      <c r="G70" s="1"/>
    </row>
    <row r="71" spans="1:13">
      <c r="A71" s="19" t="s">
        <v>81</v>
      </c>
      <c r="B71" s="21"/>
      <c r="C71" s="21" t="s">
        <v>82</v>
      </c>
      <c r="D71" s="21" t="s">
        <v>17</v>
      </c>
      <c r="E71" s="22">
        <v>2689</v>
      </c>
      <c r="F71" s="26"/>
      <c r="G71" s="26"/>
      <c r="H71" s="26"/>
      <c r="I71" s="159"/>
      <c r="J71" s="159"/>
      <c r="K71" s="159"/>
      <c r="L71" s="159"/>
      <c r="M71" s="159">
        <f>SUM(I71:L71)</f>
        <v>0</v>
      </c>
    </row>
    <row r="72" spans="1:13">
      <c r="A72" s="19" t="s">
        <v>83</v>
      </c>
      <c r="B72" s="21"/>
      <c r="C72" s="21" t="s">
        <v>24</v>
      </c>
      <c r="D72" s="21" t="s">
        <v>17</v>
      </c>
      <c r="E72" s="22">
        <v>921</v>
      </c>
      <c r="F72" s="26">
        <v>0</v>
      </c>
      <c r="G72" s="26">
        <v>0</v>
      </c>
      <c r="H72" s="26"/>
      <c r="I72" s="159"/>
      <c r="J72" s="159"/>
      <c r="K72" s="159"/>
      <c r="L72" s="159"/>
      <c r="M72" s="159">
        <f t="shared" ref="M72:M91" si="7">SUM(I72:L72)</f>
        <v>0</v>
      </c>
    </row>
    <row r="73" spans="1:13">
      <c r="A73" s="60" t="s">
        <v>84</v>
      </c>
      <c r="B73" s="61"/>
      <c r="C73" s="21" t="s">
        <v>59</v>
      </c>
      <c r="D73" s="21" t="s">
        <v>17</v>
      </c>
      <c r="E73" s="22">
        <v>13444</v>
      </c>
      <c r="F73" s="26"/>
      <c r="G73" s="26"/>
      <c r="H73" s="26"/>
      <c r="I73" s="159"/>
      <c r="J73" s="159"/>
      <c r="K73" s="159"/>
      <c r="L73" s="159"/>
      <c r="M73" s="159">
        <f t="shared" si="7"/>
        <v>0</v>
      </c>
    </row>
    <row r="74" spans="1:13">
      <c r="A74" s="62" t="s">
        <v>85</v>
      </c>
      <c r="B74" s="63" t="s">
        <v>61</v>
      </c>
      <c r="C74" s="64" t="s">
        <v>86</v>
      </c>
      <c r="D74" s="64" t="s">
        <v>17</v>
      </c>
      <c r="E74" s="63">
        <v>4798.4670000000006</v>
      </c>
      <c r="F74" s="65">
        <v>700</v>
      </c>
      <c r="G74" s="65">
        <v>700</v>
      </c>
      <c r="H74" s="65">
        <v>1500</v>
      </c>
      <c r="I74" s="159">
        <v>572</v>
      </c>
      <c r="J74" s="159"/>
      <c r="K74" s="159"/>
      <c r="L74" s="159"/>
      <c r="M74" s="159">
        <f t="shared" si="7"/>
        <v>572</v>
      </c>
    </row>
    <row r="75" spans="1:13">
      <c r="A75" s="66" t="s">
        <v>87</v>
      </c>
      <c r="B75" s="67"/>
      <c r="C75" s="68" t="s">
        <v>29</v>
      </c>
      <c r="D75" s="68" t="s">
        <v>11</v>
      </c>
      <c r="E75" s="67">
        <v>617</v>
      </c>
      <c r="F75" s="26">
        <v>150</v>
      </c>
      <c r="G75" s="26">
        <v>150</v>
      </c>
      <c r="H75" s="26">
        <v>177</v>
      </c>
      <c r="I75" s="159"/>
      <c r="J75" s="159"/>
      <c r="K75" s="159"/>
      <c r="L75" s="159"/>
      <c r="M75" s="159">
        <f t="shared" si="7"/>
        <v>0</v>
      </c>
    </row>
    <row r="76" spans="1:13">
      <c r="A76" s="69" t="s">
        <v>88</v>
      </c>
      <c r="B76" s="36"/>
      <c r="C76" s="35" t="s">
        <v>29</v>
      </c>
      <c r="D76" s="35" t="s">
        <v>11</v>
      </c>
      <c r="E76" s="36">
        <v>337</v>
      </c>
      <c r="F76" s="37"/>
      <c r="G76" s="37">
        <v>78</v>
      </c>
      <c r="H76" s="37">
        <v>100</v>
      </c>
      <c r="I76" s="159">
        <v>26</v>
      </c>
      <c r="J76" s="159"/>
      <c r="K76" s="159"/>
      <c r="L76" s="159"/>
      <c r="M76" s="159">
        <f t="shared" si="7"/>
        <v>26</v>
      </c>
    </row>
    <row r="77" spans="1:13">
      <c r="A77" s="70" t="s">
        <v>89</v>
      </c>
      <c r="B77" s="55"/>
      <c r="C77" s="54" t="s">
        <v>24</v>
      </c>
      <c r="D77" s="54" t="s">
        <v>17</v>
      </c>
      <c r="E77" s="55">
        <v>178</v>
      </c>
      <c r="F77" s="26">
        <v>58</v>
      </c>
      <c r="G77" s="26">
        <v>58</v>
      </c>
      <c r="H77" s="26">
        <v>0</v>
      </c>
      <c r="I77" s="159"/>
      <c r="J77" s="159"/>
      <c r="K77" s="159"/>
      <c r="L77" s="159"/>
      <c r="M77" s="159">
        <f t="shared" si="7"/>
        <v>0</v>
      </c>
    </row>
    <row r="78" spans="1:13">
      <c r="A78" s="71" t="s">
        <v>89</v>
      </c>
      <c r="B78" s="30"/>
      <c r="C78" s="29" t="s">
        <v>24</v>
      </c>
      <c r="D78" s="29" t="s">
        <v>17</v>
      </c>
      <c r="E78" s="30">
        <v>12228</v>
      </c>
      <c r="F78" s="38">
        <v>335</v>
      </c>
      <c r="G78" s="38">
        <v>335</v>
      </c>
      <c r="H78" s="38">
        <v>927</v>
      </c>
      <c r="I78" s="159">
        <v>8</v>
      </c>
      <c r="J78" s="159">
        <v>6</v>
      </c>
      <c r="K78" s="159">
        <v>1</v>
      </c>
      <c r="L78" s="159">
        <v>69</v>
      </c>
      <c r="M78" s="159">
        <f t="shared" si="7"/>
        <v>84</v>
      </c>
    </row>
    <row r="79" spans="1:13">
      <c r="A79" s="19" t="s">
        <v>90</v>
      </c>
      <c r="B79" s="20"/>
      <c r="C79" s="21" t="s">
        <v>24</v>
      </c>
      <c r="D79" s="21" t="s">
        <v>17</v>
      </c>
      <c r="E79" s="21">
        <v>7997</v>
      </c>
      <c r="F79" s="72">
        <v>450</v>
      </c>
      <c r="G79" s="132">
        <v>450</v>
      </c>
      <c r="H79" s="72">
        <v>500</v>
      </c>
      <c r="I79" s="159"/>
      <c r="J79" s="159"/>
      <c r="K79" s="159"/>
      <c r="L79" s="159"/>
      <c r="M79" s="159">
        <f t="shared" si="7"/>
        <v>0</v>
      </c>
    </row>
    <row r="80" spans="1:13">
      <c r="A80" s="19" t="s">
        <v>91</v>
      </c>
      <c r="B80" s="21" t="s">
        <v>61</v>
      </c>
      <c r="C80" s="21" t="s">
        <v>86</v>
      </c>
      <c r="D80" s="21" t="s">
        <v>17</v>
      </c>
      <c r="E80" s="22">
        <v>21327</v>
      </c>
      <c r="F80" s="72">
        <v>1500</v>
      </c>
      <c r="G80" s="72">
        <v>1500</v>
      </c>
      <c r="H80" s="72">
        <v>2500</v>
      </c>
      <c r="I80" s="159">
        <v>215</v>
      </c>
      <c r="J80" s="159">
        <v>213</v>
      </c>
      <c r="K80" s="159"/>
      <c r="L80" s="159">
        <v>176</v>
      </c>
      <c r="M80" s="159">
        <f t="shared" si="7"/>
        <v>604</v>
      </c>
    </row>
    <row r="81" spans="1:13">
      <c r="A81" s="19" t="s">
        <v>92</v>
      </c>
      <c r="B81" s="21" t="s">
        <v>61</v>
      </c>
      <c r="C81" s="21" t="s">
        <v>86</v>
      </c>
      <c r="D81" s="21" t="s">
        <v>17</v>
      </c>
      <c r="E81" s="22">
        <v>4443</v>
      </c>
      <c r="F81" s="72"/>
      <c r="G81" s="72">
        <v>0</v>
      </c>
      <c r="H81" s="72">
        <v>0</v>
      </c>
      <c r="I81" s="159"/>
      <c r="J81" s="159"/>
      <c r="K81" s="159"/>
      <c r="L81" s="159"/>
      <c r="M81" s="159">
        <f t="shared" si="7"/>
        <v>0</v>
      </c>
    </row>
    <row r="82" spans="1:13">
      <c r="A82" s="19" t="s">
        <v>93</v>
      </c>
      <c r="B82" s="21" t="s">
        <v>61</v>
      </c>
      <c r="C82" s="21" t="s">
        <v>86</v>
      </c>
      <c r="D82" s="21" t="s">
        <v>17</v>
      </c>
      <c r="E82" s="22">
        <v>1066</v>
      </c>
      <c r="F82" s="72"/>
      <c r="G82" s="72">
        <v>0</v>
      </c>
      <c r="H82" s="72">
        <v>0</v>
      </c>
      <c r="I82" s="159"/>
      <c r="J82" s="159"/>
      <c r="K82" s="159"/>
      <c r="L82" s="159"/>
      <c r="M82" s="159">
        <f t="shared" si="7"/>
        <v>0</v>
      </c>
    </row>
    <row r="83" spans="1:13">
      <c r="A83" s="19" t="s">
        <v>94</v>
      </c>
      <c r="B83" s="21" t="s">
        <v>61</v>
      </c>
      <c r="C83" s="21" t="s">
        <v>95</v>
      </c>
      <c r="D83" s="21" t="s">
        <v>17</v>
      </c>
      <c r="E83" s="22">
        <v>2310</v>
      </c>
      <c r="F83" s="72">
        <v>1460</v>
      </c>
      <c r="G83" s="72">
        <v>1460</v>
      </c>
      <c r="H83" s="72">
        <v>0</v>
      </c>
      <c r="I83" s="159"/>
      <c r="J83" s="159"/>
      <c r="K83" s="159"/>
      <c r="L83" s="159"/>
      <c r="M83" s="159">
        <f t="shared" si="7"/>
        <v>0</v>
      </c>
    </row>
    <row r="84" spans="1:13">
      <c r="A84" s="19" t="s">
        <v>96</v>
      </c>
      <c r="B84" s="21" t="s">
        <v>61</v>
      </c>
      <c r="C84" s="21" t="s">
        <v>95</v>
      </c>
      <c r="D84" s="21" t="s">
        <v>17</v>
      </c>
      <c r="E84" s="22">
        <v>1066</v>
      </c>
      <c r="F84" s="72">
        <v>716</v>
      </c>
      <c r="G84" s="72">
        <v>716</v>
      </c>
      <c r="H84" s="72">
        <v>0</v>
      </c>
      <c r="I84" s="159"/>
      <c r="J84" s="159"/>
      <c r="K84" s="159"/>
      <c r="L84" s="159"/>
      <c r="M84" s="159">
        <f t="shared" si="7"/>
        <v>0</v>
      </c>
    </row>
    <row r="85" spans="1:13">
      <c r="A85" s="19" t="s">
        <v>97</v>
      </c>
      <c r="B85" s="21" t="s">
        <v>61</v>
      </c>
      <c r="C85" s="21" t="s">
        <v>95</v>
      </c>
      <c r="D85" s="21" t="s">
        <v>17</v>
      </c>
      <c r="E85" s="22">
        <v>2488</v>
      </c>
      <c r="F85" s="72">
        <v>0</v>
      </c>
      <c r="G85" s="72">
        <v>0</v>
      </c>
      <c r="H85" s="72">
        <v>0</v>
      </c>
      <c r="I85" s="159"/>
      <c r="J85" s="159"/>
      <c r="K85" s="159"/>
      <c r="L85" s="159"/>
      <c r="M85" s="159">
        <f t="shared" si="7"/>
        <v>0</v>
      </c>
    </row>
    <row r="86" spans="1:13">
      <c r="A86" s="73" t="s">
        <v>98</v>
      </c>
      <c r="B86" s="74" t="s">
        <v>61</v>
      </c>
      <c r="C86" s="74" t="s">
        <v>26</v>
      </c>
      <c r="D86" s="74" t="s">
        <v>17</v>
      </c>
      <c r="E86" s="75">
        <v>6900.90643</v>
      </c>
      <c r="F86" s="76">
        <v>0</v>
      </c>
      <c r="G86" s="76">
        <v>0</v>
      </c>
      <c r="H86" s="76">
        <v>0</v>
      </c>
      <c r="I86" s="159"/>
      <c r="J86" s="159"/>
      <c r="K86" s="159"/>
      <c r="L86" s="159"/>
      <c r="M86" s="159">
        <f t="shared" si="7"/>
        <v>0</v>
      </c>
    </row>
    <row r="87" spans="1:13">
      <c r="A87" s="19" t="s">
        <v>99</v>
      </c>
      <c r="B87" s="21" t="s">
        <v>61</v>
      </c>
      <c r="C87" s="21" t="s">
        <v>65</v>
      </c>
      <c r="D87" s="21" t="s">
        <v>17</v>
      </c>
      <c r="E87" s="22">
        <v>10620</v>
      </c>
      <c r="F87" s="72"/>
      <c r="G87" s="72">
        <v>0</v>
      </c>
      <c r="H87" s="72">
        <v>0</v>
      </c>
      <c r="I87" s="159"/>
      <c r="J87" s="159"/>
      <c r="K87" s="159"/>
      <c r="L87" s="159"/>
      <c r="M87" s="159">
        <f t="shared" si="7"/>
        <v>0</v>
      </c>
    </row>
    <row r="88" spans="1:13">
      <c r="A88" s="19" t="s">
        <v>60</v>
      </c>
      <c r="B88" s="21" t="s">
        <v>61</v>
      </c>
      <c r="C88" s="21" t="s">
        <v>86</v>
      </c>
      <c r="D88" s="21" t="s">
        <v>17</v>
      </c>
      <c r="E88" s="22">
        <v>5332</v>
      </c>
      <c r="F88" s="72">
        <v>800</v>
      </c>
      <c r="G88" s="72">
        <v>800</v>
      </c>
      <c r="H88" s="72">
        <v>100</v>
      </c>
      <c r="I88" s="159"/>
      <c r="J88" s="159"/>
      <c r="K88" s="159"/>
      <c r="L88" s="159"/>
      <c r="M88" s="159">
        <f t="shared" si="7"/>
        <v>0</v>
      </c>
    </row>
    <row r="89" spans="1:13">
      <c r="A89" s="19" t="s">
        <v>100</v>
      </c>
      <c r="B89" s="21" t="s">
        <v>61</v>
      </c>
      <c r="C89" s="21" t="s">
        <v>65</v>
      </c>
      <c r="D89" s="21" t="s">
        <v>17</v>
      </c>
      <c r="E89" s="22">
        <v>61220</v>
      </c>
      <c r="F89" s="72"/>
      <c r="G89" s="72">
        <v>0</v>
      </c>
      <c r="H89" s="72">
        <v>0</v>
      </c>
      <c r="I89" s="159"/>
      <c r="J89" s="159"/>
      <c r="K89" s="159"/>
      <c r="L89" s="159"/>
      <c r="M89" s="159">
        <f t="shared" si="7"/>
        <v>0</v>
      </c>
    </row>
    <row r="90" spans="1:13">
      <c r="A90" s="73" t="s">
        <v>101</v>
      </c>
      <c r="B90" s="74" t="s">
        <v>61</v>
      </c>
      <c r="C90" s="74" t="s">
        <v>65</v>
      </c>
      <c r="D90" s="74" t="s">
        <v>17</v>
      </c>
      <c r="E90" s="75">
        <v>25592</v>
      </c>
      <c r="F90" s="76"/>
      <c r="G90" s="76">
        <v>0</v>
      </c>
      <c r="H90" s="76">
        <v>0</v>
      </c>
      <c r="I90" s="159"/>
      <c r="J90" s="159"/>
      <c r="K90" s="159"/>
      <c r="L90" s="159"/>
      <c r="M90" s="159">
        <f t="shared" si="7"/>
        <v>0</v>
      </c>
    </row>
    <row r="91" spans="1:13">
      <c r="A91" s="19" t="s">
        <v>102</v>
      </c>
      <c r="B91" s="21" t="s">
        <v>61</v>
      </c>
      <c r="C91" s="21" t="s">
        <v>65</v>
      </c>
      <c r="D91" s="21" t="s">
        <v>17</v>
      </c>
      <c r="E91" s="22">
        <v>87402</v>
      </c>
      <c r="F91" s="72"/>
      <c r="G91" s="72">
        <v>0</v>
      </c>
      <c r="H91" s="72">
        <v>0</v>
      </c>
      <c r="I91" s="159"/>
      <c r="J91" s="159"/>
      <c r="K91" s="159"/>
      <c r="L91" s="159"/>
      <c r="M91" s="159">
        <f t="shared" si="7"/>
        <v>0</v>
      </c>
    </row>
    <row r="92" spans="1:13" ht="12" thickBot="1">
      <c r="A92" s="43" t="s">
        <v>7</v>
      </c>
      <c r="B92" s="43" t="s">
        <v>7</v>
      </c>
      <c r="C92" s="44" t="s">
        <v>7</v>
      </c>
      <c r="D92" s="44" t="s">
        <v>7</v>
      </c>
      <c r="E92" s="44" t="s">
        <v>7</v>
      </c>
      <c r="F92" s="77"/>
      <c r="G92" s="77"/>
    </row>
    <row r="93" spans="1:13" ht="12" thickBot="1">
      <c r="A93" s="14" t="s">
        <v>103</v>
      </c>
      <c r="B93" s="59"/>
      <c r="C93" s="15"/>
      <c r="D93" s="16"/>
      <c r="E93" s="17">
        <f>SUM(E97:E102)</f>
        <v>17723</v>
      </c>
      <c r="F93" s="17">
        <f t="shared" ref="F93:M93" si="8">SUM(F95:F102)</f>
        <v>2368</v>
      </c>
      <c r="G93" s="17">
        <f t="shared" si="8"/>
        <v>2756</v>
      </c>
      <c r="H93" s="17">
        <f t="shared" si="8"/>
        <v>3111</v>
      </c>
      <c r="I93" s="17">
        <f t="shared" si="8"/>
        <v>160</v>
      </c>
      <c r="J93" s="17">
        <f t="shared" si="8"/>
        <v>10</v>
      </c>
      <c r="K93" s="17">
        <f t="shared" si="8"/>
        <v>134</v>
      </c>
      <c r="L93" s="17">
        <f t="shared" si="8"/>
        <v>0</v>
      </c>
      <c r="M93" s="17">
        <f t="shared" si="8"/>
        <v>304</v>
      </c>
    </row>
    <row r="94" spans="1:13">
      <c r="A94" s="78" t="s">
        <v>7</v>
      </c>
      <c r="B94" s="78" t="s">
        <v>7</v>
      </c>
      <c r="C94" s="79" t="s">
        <v>7</v>
      </c>
      <c r="D94" s="79" t="s">
        <v>7</v>
      </c>
      <c r="E94" s="79" t="s">
        <v>7</v>
      </c>
      <c r="F94" s="77"/>
      <c r="G94" s="77"/>
    </row>
    <row r="95" spans="1:13">
      <c r="A95" s="80" t="s">
        <v>104</v>
      </c>
      <c r="B95" s="29" t="s">
        <v>61</v>
      </c>
      <c r="C95" s="29" t="s">
        <v>26</v>
      </c>
      <c r="D95" s="29" t="s">
        <v>17</v>
      </c>
      <c r="E95" s="30">
        <v>2666</v>
      </c>
      <c r="F95" s="81">
        <v>200</v>
      </c>
      <c r="G95" s="81">
        <v>127</v>
      </c>
      <c r="H95" s="81">
        <v>253</v>
      </c>
      <c r="I95" s="159"/>
      <c r="J95" s="159"/>
      <c r="K95" s="159"/>
      <c r="L95" s="159"/>
      <c r="M95" s="159">
        <f>SUM(I95:L95)</f>
        <v>0</v>
      </c>
    </row>
    <row r="96" spans="1:13">
      <c r="A96" s="82" t="s">
        <v>105</v>
      </c>
      <c r="B96" s="83"/>
      <c r="C96" s="83" t="s">
        <v>24</v>
      </c>
      <c r="D96" s="83" t="s">
        <v>17</v>
      </c>
      <c r="E96" s="84">
        <v>2656</v>
      </c>
      <c r="F96" s="85"/>
      <c r="G96" s="85">
        <v>277</v>
      </c>
      <c r="H96" s="133">
        <v>1403</v>
      </c>
      <c r="I96" s="159"/>
      <c r="J96" s="159">
        <v>10</v>
      </c>
      <c r="K96" s="159"/>
      <c r="L96" s="159"/>
      <c r="M96" s="159">
        <f t="shared" ref="M96:M102" si="9">SUM(I96:L96)</f>
        <v>10</v>
      </c>
    </row>
    <row r="97" spans="1:13">
      <c r="A97" s="20" t="s">
        <v>106</v>
      </c>
      <c r="B97" s="20"/>
      <c r="C97" s="21" t="s">
        <v>24</v>
      </c>
      <c r="D97" s="21" t="s">
        <v>17</v>
      </c>
      <c r="E97" s="22">
        <v>912</v>
      </c>
      <c r="F97" s="72">
        <v>184</v>
      </c>
      <c r="G97" s="72">
        <v>184</v>
      </c>
      <c r="H97" s="72">
        <v>100</v>
      </c>
      <c r="I97" s="159"/>
      <c r="J97" s="159"/>
      <c r="K97" s="159"/>
      <c r="L97" s="159"/>
      <c r="M97" s="159">
        <f t="shared" si="9"/>
        <v>0</v>
      </c>
    </row>
    <row r="98" spans="1:13">
      <c r="A98" s="20" t="s">
        <v>106</v>
      </c>
      <c r="B98" s="20"/>
      <c r="C98" s="21" t="s">
        <v>24</v>
      </c>
      <c r="D98" s="21" t="s">
        <v>11</v>
      </c>
      <c r="E98" s="22">
        <v>912</v>
      </c>
      <c r="F98" s="72">
        <v>0</v>
      </c>
      <c r="G98" s="72">
        <v>184</v>
      </c>
      <c r="H98" s="72">
        <v>100</v>
      </c>
      <c r="I98" s="159"/>
      <c r="J98" s="159"/>
      <c r="K98" s="159"/>
      <c r="L98" s="159"/>
      <c r="M98" s="159">
        <f t="shared" si="9"/>
        <v>0</v>
      </c>
    </row>
    <row r="99" spans="1:13">
      <c r="A99" s="86" t="s">
        <v>107</v>
      </c>
      <c r="B99" s="86"/>
      <c r="C99" s="54" t="s">
        <v>24</v>
      </c>
      <c r="D99" s="54" t="s">
        <v>11</v>
      </c>
      <c r="E99" s="55">
        <v>4443</v>
      </c>
      <c r="F99" s="72">
        <v>800</v>
      </c>
      <c r="G99" s="72">
        <v>800</v>
      </c>
      <c r="H99" s="72">
        <v>800</v>
      </c>
      <c r="I99" s="159"/>
      <c r="J99" s="159"/>
      <c r="K99" s="159"/>
      <c r="L99" s="159"/>
      <c r="M99" s="159">
        <f t="shared" si="9"/>
        <v>0</v>
      </c>
    </row>
    <row r="100" spans="1:13">
      <c r="A100" s="20" t="s">
        <v>108</v>
      </c>
      <c r="B100" s="21"/>
      <c r="C100" s="21" t="s">
        <v>24</v>
      </c>
      <c r="D100" s="21" t="s">
        <v>17</v>
      </c>
      <c r="E100" s="22">
        <v>2617</v>
      </c>
      <c r="F100" s="87">
        <v>184</v>
      </c>
      <c r="G100" s="87">
        <v>184</v>
      </c>
      <c r="H100" s="87">
        <v>455</v>
      </c>
      <c r="I100" s="159">
        <v>160</v>
      </c>
      <c r="J100" s="159"/>
      <c r="K100" s="159">
        <v>134</v>
      </c>
      <c r="L100" s="159"/>
      <c r="M100" s="159">
        <f t="shared" si="9"/>
        <v>294</v>
      </c>
    </row>
    <row r="101" spans="1:13">
      <c r="A101" s="20" t="s">
        <v>109</v>
      </c>
      <c r="B101" s="21" t="s">
        <v>61</v>
      </c>
      <c r="C101" s="21" t="s">
        <v>57</v>
      </c>
      <c r="D101" s="21" t="s">
        <v>17</v>
      </c>
      <c r="E101" s="22">
        <v>3507</v>
      </c>
      <c r="F101" s="72">
        <v>0</v>
      </c>
      <c r="G101" s="72">
        <v>0</v>
      </c>
      <c r="H101" s="72">
        <v>0</v>
      </c>
      <c r="I101" s="159"/>
      <c r="J101" s="159"/>
      <c r="K101" s="159"/>
      <c r="L101" s="159"/>
      <c r="M101" s="159">
        <f t="shared" si="9"/>
        <v>0</v>
      </c>
    </row>
    <row r="102" spans="1:13">
      <c r="A102" s="20" t="s">
        <v>109</v>
      </c>
      <c r="B102" s="21" t="s">
        <v>61</v>
      </c>
      <c r="C102" s="21" t="s">
        <v>86</v>
      </c>
      <c r="D102" s="21" t="s">
        <v>17</v>
      </c>
      <c r="E102" s="22">
        <v>5332</v>
      </c>
      <c r="F102" s="72">
        <v>1000</v>
      </c>
      <c r="G102" s="72">
        <v>1000</v>
      </c>
      <c r="H102" s="72">
        <v>0</v>
      </c>
      <c r="I102" s="159"/>
      <c r="J102" s="159"/>
      <c r="K102" s="159"/>
      <c r="L102" s="159"/>
      <c r="M102" s="159">
        <f t="shared" si="9"/>
        <v>0</v>
      </c>
    </row>
    <row r="103" spans="1:13" ht="12" thickBot="1">
      <c r="A103" s="43" t="s">
        <v>7</v>
      </c>
      <c r="B103" s="43" t="s">
        <v>7</v>
      </c>
      <c r="C103" s="44" t="s">
        <v>7</v>
      </c>
      <c r="D103" s="44" t="s">
        <v>7</v>
      </c>
      <c r="E103" s="44" t="s">
        <v>7</v>
      </c>
      <c r="F103" s="77"/>
      <c r="G103" s="77"/>
    </row>
    <row r="104" spans="1:13" ht="12" thickBot="1">
      <c r="A104" s="45" t="s">
        <v>110</v>
      </c>
      <c r="B104" s="46"/>
      <c r="C104" s="46"/>
      <c r="D104" s="47"/>
      <c r="E104" s="17">
        <f t="shared" ref="E104:M104" si="10">SUM(E106:E129)</f>
        <v>35998</v>
      </c>
      <c r="F104" s="17">
        <f t="shared" si="10"/>
        <v>2973</v>
      </c>
      <c r="G104" s="17">
        <f t="shared" si="10"/>
        <v>3273</v>
      </c>
      <c r="H104" s="17">
        <f t="shared" si="10"/>
        <v>1991</v>
      </c>
      <c r="I104" s="17">
        <f t="shared" si="10"/>
        <v>41</v>
      </c>
      <c r="J104" s="17">
        <f t="shared" si="10"/>
        <v>4</v>
      </c>
      <c r="K104" s="17">
        <f t="shared" si="10"/>
        <v>218</v>
      </c>
      <c r="L104" s="17">
        <f t="shared" si="10"/>
        <v>29</v>
      </c>
      <c r="M104" s="17">
        <f t="shared" si="10"/>
        <v>292</v>
      </c>
    </row>
    <row r="105" spans="1:13">
      <c r="A105" s="43" t="s">
        <v>7</v>
      </c>
      <c r="B105" s="43" t="s">
        <v>7</v>
      </c>
      <c r="C105" s="44" t="s">
        <v>7</v>
      </c>
      <c r="D105" s="44" t="s">
        <v>7</v>
      </c>
      <c r="E105" s="44" t="s">
        <v>7</v>
      </c>
      <c r="F105" s="1"/>
      <c r="G105" s="1"/>
    </row>
    <row r="106" spans="1:13">
      <c r="A106" s="88" t="s">
        <v>111</v>
      </c>
      <c r="B106" s="89"/>
      <c r="C106" s="21" t="s">
        <v>68</v>
      </c>
      <c r="D106" s="21" t="s">
        <v>11</v>
      </c>
      <c r="E106" s="90">
        <v>1220</v>
      </c>
      <c r="F106" s="23"/>
      <c r="G106" s="23"/>
      <c r="H106" s="23"/>
      <c r="I106" s="159"/>
      <c r="J106" s="159"/>
      <c r="K106" s="159"/>
      <c r="L106" s="159"/>
      <c r="M106" s="159">
        <f>SUM(I106:L106)</f>
        <v>0</v>
      </c>
    </row>
    <row r="107" spans="1:13">
      <c r="A107" s="88" t="s">
        <v>112</v>
      </c>
      <c r="B107" s="89"/>
      <c r="C107" s="21" t="s">
        <v>68</v>
      </c>
      <c r="D107" s="21" t="s">
        <v>11</v>
      </c>
      <c r="E107" s="90">
        <v>1470</v>
      </c>
      <c r="F107" s="23"/>
      <c r="G107" s="23"/>
      <c r="H107" s="23"/>
      <c r="I107" s="159"/>
      <c r="J107" s="159"/>
      <c r="K107" s="159"/>
      <c r="L107" s="159"/>
      <c r="M107" s="159">
        <f>SUM(I107:L107)</f>
        <v>0</v>
      </c>
    </row>
    <row r="108" spans="1:13">
      <c r="A108" s="88" t="s">
        <v>113</v>
      </c>
      <c r="B108" s="89"/>
      <c r="C108" s="21" t="s">
        <v>68</v>
      </c>
      <c r="D108" s="21" t="s">
        <v>11</v>
      </c>
      <c r="E108" s="90">
        <v>406</v>
      </c>
      <c r="F108" s="23"/>
      <c r="G108" s="23"/>
      <c r="H108" s="23"/>
      <c r="I108" s="159"/>
      <c r="J108" s="159"/>
      <c r="K108" s="159"/>
      <c r="L108" s="159"/>
      <c r="M108" s="159">
        <f t="shared" ref="M108:M129" si="11">SUM(I108:L108)</f>
        <v>0</v>
      </c>
    </row>
    <row r="109" spans="1:13">
      <c r="A109" s="88" t="s">
        <v>114</v>
      </c>
      <c r="B109" s="89"/>
      <c r="C109" s="21" t="s">
        <v>68</v>
      </c>
      <c r="D109" s="21" t="s">
        <v>11</v>
      </c>
      <c r="E109" s="90">
        <v>1900</v>
      </c>
      <c r="F109" s="23"/>
      <c r="G109" s="23"/>
      <c r="H109" s="23"/>
      <c r="I109" s="159"/>
      <c r="J109" s="159"/>
      <c r="K109" s="159"/>
      <c r="L109" s="159"/>
      <c r="M109" s="159">
        <f t="shared" si="11"/>
        <v>0</v>
      </c>
    </row>
    <row r="110" spans="1:13" ht="12.75">
      <c r="A110" s="135" t="s">
        <v>205</v>
      </c>
      <c r="B110" s="89"/>
      <c r="C110" s="21" t="s">
        <v>24</v>
      </c>
      <c r="D110" s="21" t="s">
        <v>11</v>
      </c>
      <c r="E110" s="90">
        <v>272</v>
      </c>
      <c r="F110" s="23">
        <v>0</v>
      </c>
      <c r="G110" s="23">
        <v>0</v>
      </c>
      <c r="H110" s="23">
        <v>72</v>
      </c>
      <c r="I110" s="159">
        <v>32</v>
      </c>
      <c r="J110" s="159"/>
      <c r="K110" s="159"/>
      <c r="L110" s="159"/>
      <c r="M110" s="159">
        <f t="shared" si="11"/>
        <v>32</v>
      </c>
    </row>
    <row r="111" spans="1:13">
      <c r="A111" s="19" t="s">
        <v>115</v>
      </c>
      <c r="B111" s="20"/>
      <c r="C111" s="21" t="s">
        <v>29</v>
      </c>
      <c r="D111" s="21" t="s">
        <v>17</v>
      </c>
      <c r="E111" s="22">
        <v>1817</v>
      </c>
      <c r="F111" s="23">
        <v>400</v>
      </c>
      <c r="G111" s="23">
        <v>400</v>
      </c>
      <c r="H111" s="23">
        <v>200</v>
      </c>
      <c r="I111" s="159">
        <v>9</v>
      </c>
      <c r="J111" s="159">
        <v>4</v>
      </c>
      <c r="K111" s="159"/>
      <c r="L111" s="159">
        <v>29</v>
      </c>
      <c r="M111" s="159">
        <f t="shared" si="11"/>
        <v>42</v>
      </c>
    </row>
    <row r="112" spans="1:13">
      <c r="A112" s="91" t="s">
        <v>116</v>
      </c>
      <c r="B112" s="92"/>
      <c r="C112" s="68" t="s">
        <v>24</v>
      </c>
      <c r="D112" s="68" t="s">
        <v>11</v>
      </c>
      <c r="E112" s="67">
        <v>485</v>
      </c>
      <c r="F112" s="23">
        <v>0</v>
      </c>
      <c r="G112" s="23">
        <v>0</v>
      </c>
      <c r="H112" s="23">
        <v>0</v>
      </c>
      <c r="I112" s="159"/>
      <c r="J112" s="159"/>
      <c r="K112" s="159"/>
      <c r="L112" s="159"/>
      <c r="M112" s="159">
        <f t="shared" si="11"/>
        <v>0</v>
      </c>
    </row>
    <row r="113" spans="1:13">
      <c r="A113" s="19" t="s">
        <v>117</v>
      </c>
      <c r="B113" s="20"/>
      <c r="C113" s="21" t="s">
        <v>24</v>
      </c>
      <c r="D113" s="21" t="s">
        <v>17</v>
      </c>
      <c r="E113" s="22">
        <v>2666</v>
      </c>
      <c r="F113" s="23">
        <v>800</v>
      </c>
      <c r="G113" s="23">
        <v>800</v>
      </c>
      <c r="H113" s="23">
        <v>260</v>
      </c>
      <c r="I113" s="159"/>
      <c r="J113" s="159"/>
      <c r="K113" s="159"/>
      <c r="L113" s="159"/>
      <c r="M113" s="159">
        <f t="shared" si="11"/>
        <v>0</v>
      </c>
    </row>
    <row r="114" spans="1:13">
      <c r="A114" s="93" t="s">
        <v>118</v>
      </c>
      <c r="B114" s="94"/>
      <c r="C114" s="95" t="s">
        <v>24</v>
      </c>
      <c r="D114" s="95" t="s">
        <v>11</v>
      </c>
      <c r="E114" s="96">
        <v>888</v>
      </c>
      <c r="F114" s="97">
        <v>0</v>
      </c>
      <c r="G114" s="97">
        <v>250</v>
      </c>
      <c r="H114" s="97">
        <v>0</v>
      </c>
      <c r="I114" s="159"/>
      <c r="J114" s="159"/>
      <c r="K114" s="159"/>
      <c r="L114" s="159"/>
      <c r="M114" s="159">
        <f t="shared" si="11"/>
        <v>0</v>
      </c>
    </row>
    <row r="115" spans="1:13">
      <c r="A115" s="19" t="s">
        <v>118</v>
      </c>
      <c r="B115" s="20"/>
      <c r="C115" s="21" t="s">
        <v>24</v>
      </c>
      <c r="D115" s="21" t="s">
        <v>17</v>
      </c>
      <c r="E115" s="22">
        <v>1769</v>
      </c>
      <c r="F115" s="26">
        <v>0</v>
      </c>
      <c r="G115" s="26">
        <v>0</v>
      </c>
      <c r="H115" s="26">
        <v>0</v>
      </c>
      <c r="I115" s="159"/>
      <c r="J115" s="159"/>
      <c r="K115" s="159"/>
      <c r="L115" s="159"/>
      <c r="M115" s="159">
        <f t="shared" si="11"/>
        <v>0</v>
      </c>
    </row>
    <row r="116" spans="1:13">
      <c r="A116" s="98" t="s">
        <v>119</v>
      </c>
      <c r="B116" s="49"/>
      <c r="C116" s="29" t="s">
        <v>49</v>
      </c>
      <c r="D116" s="29" t="s">
        <v>11</v>
      </c>
      <c r="E116" s="30">
        <v>92</v>
      </c>
      <c r="F116" s="26"/>
      <c r="G116" s="26"/>
      <c r="H116" s="26"/>
      <c r="I116" s="159"/>
      <c r="J116" s="159"/>
      <c r="K116" s="159"/>
      <c r="L116" s="159"/>
      <c r="M116" s="159">
        <f t="shared" si="11"/>
        <v>0</v>
      </c>
    </row>
    <row r="117" spans="1:13">
      <c r="A117" s="19" t="s">
        <v>120</v>
      </c>
      <c r="B117" s="31"/>
      <c r="C117" s="21" t="s">
        <v>121</v>
      </c>
      <c r="D117" s="21" t="s">
        <v>11</v>
      </c>
      <c r="E117" s="22">
        <v>267</v>
      </c>
      <c r="F117" s="26"/>
      <c r="G117" s="26"/>
      <c r="H117" s="26"/>
      <c r="I117" s="159"/>
      <c r="J117" s="159"/>
      <c r="K117" s="159"/>
      <c r="L117" s="159"/>
      <c r="M117" s="159">
        <f t="shared" si="11"/>
        <v>0</v>
      </c>
    </row>
    <row r="118" spans="1:13">
      <c r="A118" s="19" t="s">
        <v>122</v>
      </c>
      <c r="B118" s="31"/>
      <c r="C118" s="21" t="s">
        <v>121</v>
      </c>
      <c r="D118" s="21" t="s">
        <v>11</v>
      </c>
      <c r="E118" s="22">
        <v>267</v>
      </c>
      <c r="F118" s="26"/>
      <c r="G118" s="26"/>
      <c r="H118" s="26"/>
      <c r="I118" s="159"/>
      <c r="J118" s="159"/>
      <c r="K118" s="159"/>
      <c r="L118" s="159"/>
      <c r="M118" s="159">
        <f t="shared" si="11"/>
        <v>0</v>
      </c>
    </row>
    <row r="119" spans="1:13">
      <c r="A119" s="19" t="s">
        <v>123</v>
      </c>
      <c r="B119" s="31"/>
      <c r="C119" s="21" t="s">
        <v>24</v>
      </c>
      <c r="D119" s="21" t="s">
        <v>17</v>
      </c>
      <c r="E119" s="22">
        <v>3513</v>
      </c>
      <c r="F119" s="26">
        <v>362</v>
      </c>
      <c r="G119" s="26">
        <v>362</v>
      </c>
      <c r="H119" s="26">
        <v>0</v>
      </c>
      <c r="I119" s="159"/>
      <c r="J119" s="159"/>
      <c r="K119" s="159"/>
      <c r="L119" s="159"/>
      <c r="M119" s="159">
        <f t="shared" si="11"/>
        <v>0</v>
      </c>
    </row>
    <row r="120" spans="1:13">
      <c r="A120" s="27" t="s">
        <v>124</v>
      </c>
      <c r="B120" s="28"/>
      <c r="C120" s="29" t="s">
        <v>24</v>
      </c>
      <c r="D120" s="29" t="s">
        <v>17</v>
      </c>
      <c r="E120" s="30">
        <v>12244</v>
      </c>
      <c r="F120" s="26">
        <v>611</v>
      </c>
      <c r="G120" s="26">
        <v>611</v>
      </c>
      <c r="H120" s="26">
        <v>189</v>
      </c>
      <c r="I120" s="159"/>
      <c r="J120" s="159"/>
      <c r="K120" s="159"/>
      <c r="L120" s="159"/>
      <c r="M120" s="159">
        <f t="shared" si="11"/>
        <v>0</v>
      </c>
    </row>
    <row r="121" spans="1:13">
      <c r="A121" s="27" t="s">
        <v>125</v>
      </c>
      <c r="B121" s="28"/>
      <c r="C121" s="29" t="s">
        <v>24</v>
      </c>
      <c r="D121" s="29" t="s">
        <v>11</v>
      </c>
      <c r="E121" s="30">
        <v>5332</v>
      </c>
      <c r="F121" s="26">
        <v>800</v>
      </c>
      <c r="G121" s="26">
        <v>800</v>
      </c>
      <c r="H121" s="26">
        <v>1200</v>
      </c>
      <c r="I121" s="159"/>
      <c r="J121" s="159">
        <v>0</v>
      </c>
      <c r="K121" s="159">
        <v>174</v>
      </c>
      <c r="L121" s="159"/>
      <c r="M121" s="159">
        <f t="shared" si="11"/>
        <v>174</v>
      </c>
    </row>
    <row r="122" spans="1:13">
      <c r="A122" s="33" t="s">
        <v>126</v>
      </c>
      <c r="B122" s="34"/>
      <c r="C122" s="35" t="s">
        <v>24</v>
      </c>
      <c r="D122" s="35" t="s">
        <v>11</v>
      </c>
      <c r="E122" s="36">
        <v>489</v>
      </c>
      <c r="F122" s="37"/>
      <c r="G122" s="37">
        <v>50</v>
      </c>
      <c r="H122" s="37">
        <v>70</v>
      </c>
      <c r="I122" s="159"/>
      <c r="J122" s="159"/>
      <c r="K122" s="159">
        <v>44</v>
      </c>
      <c r="L122" s="159"/>
      <c r="M122" s="159">
        <f t="shared" si="11"/>
        <v>44</v>
      </c>
    </row>
    <row r="123" spans="1:13">
      <c r="A123" s="49" t="s">
        <v>127</v>
      </c>
      <c r="B123" s="29"/>
      <c r="C123" s="29" t="s">
        <v>49</v>
      </c>
      <c r="D123" s="29" t="s">
        <v>11</v>
      </c>
      <c r="E123" s="30">
        <v>216</v>
      </c>
      <c r="F123" s="26"/>
      <c r="G123" s="26"/>
      <c r="H123" s="26"/>
      <c r="I123" s="159"/>
      <c r="J123" s="159"/>
      <c r="K123" s="159"/>
      <c r="L123" s="159"/>
      <c r="M123" s="159">
        <f t="shared" si="11"/>
        <v>0</v>
      </c>
    </row>
    <row r="124" spans="1:13">
      <c r="A124" s="49" t="s">
        <v>128</v>
      </c>
      <c r="B124" s="29"/>
      <c r="C124" s="29" t="s">
        <v>49</v>
      </c>
      <c r="D124" s="29" t="s">
        <v>11</v>
      </c>
      <c r="E124" s="30">
        <v>15</v>
      </c>
      <c r="F124" s="26"/>
      <c r="G124" s="26"/>
      <c r="H124" s="26"/>
      <c r="I124" s="159"/>
      <c r="J124" s="159"/>
      <c r="K124" s="159"/>
      <c r="L124" s="159"/>
      <c r="M124" s="159">
        <f t="shared" si="11"/>
        <v>0</v>
      </c>
    </row>
    <row r="125" spans="1:13">
      <c r="A125" s="49" t="s">
        <v>129</v>
      </c>
      <c r="B125" s="29"/>
      <c r="C125" s="29" t="s">
        <v>49</v>
      </c>
      <c r="D125" s="29" t="s">
        <v>11</v>
      </c>
      <c r="E125" s="30">
        <v>69</v>
      </c>
      <c r="F125" s="26"/>
      <c r="G125" s="26"/>
      <c r="H125" s="26"/>
      <c r="I125" s="159"/>
      <c r="J125" s="159"/>
      <c r="K125" s="159"/>
      <c r="L125" s="159"/>
      <c r="M125" s="159">
        <f t="shared" si="11"/>
        <v>0</v>
      </c>
    </row>
    <row r="126" spans="1:13">
      <c r="A126" s="31" t="s">
        <v>130</v>
      </c>
      <c r="B126" s="21"/>
      <c r="C126" s="21" t="s">
        <v>14</v>
      </c>
      <c r="D126" s="21" t="s">
        <v>11</v>
      </c>
      <c r="E126" s="22">
        <v>280</v>
      </c>
      <c r="F126" s="23"/>
      <c r="G126" s="23"/>
      <c r="H126" s="23"/>
      <c r="I126" s="159"/>
      <c r="J126" s="159"/>
      <c r="K126" s="159"/>
      <c r="L126" s="159"/>
      <c r="M126" s="159">
        <f t="shared" si="11"/>
        <v>0</v>
      </c>
    </row>
    <row r="127" spans="1:13">
      <c r="A127" s="31" t="s">
        <v>131</v>
      </c>
      <c r="B127" s="21"/>
      <c r="C127" s="21" t="s">
        <v>14</v>
      </c>
      <c r="D127" s="21" t="s">
        <v>11</v>
      </c>
      <c r="E127" s="22">
        <v>123</v>
      </c>
      <c r="F127" s="23"/>
      <c r="G127" s="23"/>
      <c r="H127" s="23"/>
      <c r="I127" s="159"/>
      <c r="J127" s="159"/>
      <c r="K127" s="159"/>
      <c r="L127" s="159"/>
      <c r="M127" s="159">
        <f t="shared" si="11"/>
        <v>0</v>
      </c>
    </row>
    <row r="128" spans="1:13">
      <c r="A128" s="31" t="s">
        <v>132</v>
      </c>
      <c r="B128" s="21"/>
      <c r="C128" s="21" t="s">
        <v>14</v>
      </c>
      <c r="D128" s="21" t="s">
        <v>11</v>
      </c>
      <c r="E128" s="22">
        <v>121</v>
      </c>
      <c r="F128" s="23"/>
      <c r="G128" s="23"/>
      <c r="H128" s="23"/>
      <c r="I128" s="159"/>
      <c r="J128" s="159"/>
      <c r="K128" s="159"/>
      <c r="L128" s="159"/>
      <c r="M128" s="159">
        <f t="shared" si="11"/>
        <v>0</v>
      </c>
    </row>
    <row r="129" spans="1:13">
      <c r="A129" s="31" t="s">
        <v>133</v>
      </c>
      <c r="B129" s="21"/>
      <c r="C129" s="21" t="s">
        <v>14</v>
      </c>
      <c r="D129" s="21" t="s">
        <v>11</v>
      </c>
      <c r="E129" s="22">
        <v>77</v>
      </c>
      <c r="F129" s="23"/>
      <c r="G129" s="23"/>
      <c r="H129" s="23"/>
      <c r="I129" s="159"/>
      <c r="J129" s="159"/>
      <c r="K129" s="159"/>
      <c r="L129" s="159"/>
      <c r="M129" s="159">
        <f t="shared" si="11"/>
        <v>0</v>
      </c>
    </row>
    <row r="130" spans="1:13" ht="12" thickBot="1">
      <c r="A130" s="43" t="s">
        <v>7</v>
      </c>
      <c r="B130" s="43" t="s">
        <v>7</v>
      </c>
      <c r="C130" s="44" t="s">
        <v>7</v>
      </c>
      <c r="D130" s="44" t="s">
        <v>7</v>
      </c>
      <c r="E130" s="44" t="s">
        <v>7</v>
      </c>
      <c r="F130" s="1"/>
      <c r="G130" s="1"/>
    </row>
    <row r="131" spans="1:13" ht="12" thickBot="1">
      <c r="A131" s="14" t="s">
        <v>134</v>
      </c>
      <c r="B131" s="15"/>
      <c r="C131" s="15"/>
      <c r="D131" s="15"/>
      <c r="E131" s="17">
        <f t="shared" ref="E131:M131" si="12">SUM(E133:E144)</f>
        <v>17916.504208385999</v>
      </c>
      <c r="F131" s="17">
        <f t="shared" si="12"/>
        <v>1597</v>
      </c>
      <c r="G131" s="17">
        <f t="shared" si="12"/>
        <v>1947</v>
      </c>
      <c r="H131" s="17">
        <f t="shared" si="12"/>
        <v>1775</v>
      </c>
      <c r="I131" s="17">
        <f t="shared" si="12"/>
        <v>399</v>
      </c>
      <c r="J131" s="17">
        <f t="shared" si="12"/>
        <v>291</v>
      </c>
      <c r="K131" s="17">
        <f t="shared" si="12"/>
        <v>89</v>
      </c>
      <c r="L131" s="17">
        <f t="shared" si="12"/>
        <v>95</v>
      </c>
      <c r="M131" s="17">
        <f t="shared" si="12"/>
        <v>874</v>
      </c>
    </row>
    <row r="132" spans="1:13">
      <c r="A132" s="43" t="s">
        <v>7</v>
      </c>
      <c r="B132" s="43" t="s">
        <v>7</v>
      </c>
      <c r="C132" s="44" t="s">
        <v>7</v>
      </c>
      <c r="D132" s="44" t="s">
        <v>7</v>
      </c>
      <c r="E132" s="44" t="s">
        <v>7</v>
      </c>
      <c r="F132" s="1"/>
      <c r="G132" s="1"/>
    </row>
    <row r="133" spans="1:13">
      <c r="A133" s="20" t="s">
        <v>135</v>
      </c>
      <c r="B133" s="20"/>
      <c r="C133" s="21" t="s">
        <v>24</v>
      </c>
      <c r="D133" s="21" t="s">
        <v>11</v>
      </c>
      <c r="E133" s="22">
        <v>597</v>
      </c>
      <c r="F133" s="23">
        <v>0</v>
      </c>
      <c r="G133" s="23">
        <v>0</v>
      </c>
      <c r="H133" s="23">
        <v>0</v>
      </c>
      <c r="I133" s="159"/>
      <c r="J133" s="159"/>
      <c r="K133" s="159"/>
      <c r="L133" s="159"/>
      <c r="M133" s="159">
        <f>SUM(I133:L133)</f>
        <v>0</v>
      </c>
    </row>
    <row r="134" spans="1:13">
      <c r="A134" s="34" t="s">
        <v>136</v>
      </c>
      <c r="B134" s="34"/>
      <c r="C134" s="35" t="s">
        <v>24</v>
      </c>
      <c r="D134" s="35" t="s">
        <v>17</v>
      </c>
      <c r="E134" s="36">
        <v>2544</v>
      </c>
      <c r="F134" s="37">
        <v>0</v>
      </c>
      <c r="G134" s="37">
        <v>350</v>
      </c>
      <c r="H134" s="37">
        <v>350</v>
      </c>
      <c r="I134" s="159">
        <v>42</v>
      </c>
      <c r="J134" s="159">
        <f>35+73</f>
        <v>108</v>
      </c>
      <c r="K134" s="159">
        <v>77</v>
      </c>
      <c r="L134" s="159">
        <v>95</v>
      </c>
      <c r="M134" s="159">
        <f t="shared" ref="M134:M144" si="13">SUM(I134:L134)</f>
        <v>322</v>
      </c>
    </row>
    <row r="135" spans="1:13">
      <c r="A135" s="20" t="s">
        <v>137</v>
      </c>
      <c r="B135" s="20"/>
      <c r="C135" s="21" t="s">
        <v>24</v>
      </c>
      <c r="D135" s="21" t="s">
        <v>17</v>
      </c>
      <c r="E135" s="22">
        <v>1850.5849583859999</v>
      </c>
      <c r="F135" s="26">
        <v>350</v>
      </c>
      <c r="G135" s="26">
        <v>350</v>
      </c>
      <c r="H135" s="26">
        <v>355</v>
      </c>
      <c r="I135" s="159">
        <v>240</v>
      </c>
      <c r="J135" s="159"/>
      <c r="K135" s="159"/>
      <c r="L135" s="159"/>
      <c r="M135" s="159">
        <f t="shared" si="13"/>
        <v>240</v>
      </c>
    </row>
    <row r="136" spans="1:13">
      <c r="A136" s="20" t="s">
        <v>137</v>
      </c>
      <c r="B136" s="20"/>
      <c r="C136" s="21" t="s">
        <v>24</v>
      </c>
      <c r="D136" s="21" t="s">
        <v>11</v>
      </c>
      <c r="E136" s="22">
        <f>618+(9.25*177.721)</f>
        <v>2261.9192499999999</v>
      </c>
      <c r="F136" s="26">
        <v>200</v>
      </c>
      <c r="G136" s="26">
        <v>200</v>
      </c>
      <c r="H136" s="26">
        <v>300</v>
      </c>
      <c r="I136" s="159">
        <v>117</v>
      </c>
      <c r="J136" s="159">
        <f>136+47</f>
        <v>183</v>
      </c>
      <c r="K136" s="159">
        <v>12</v>
      </c>
      <c r="L136" s="159"/>
      <c r="M136" s="159">
        <f t="shared" si="13"/>
        <v>312</v>
      </c>
    </row>
    <row r="137" spans="1:13">
      <c r="A137" s="20" t="s">
        <v>138</v>
      </c>
      <c r="B137" s="31"/>
      <c r="C137" s="21" t="s">
        <v>26</v>
      </c>
      <c r="D137" s="21" t="s">
        <v>17</v>
      </c>
      <c r="E137" s="22">
        <v>1781</v>
      </c>
      <c r="F137" s="26">
        <v>397</v>
      </c>
      <c r="G137" s="26">
        <v>397</v>
      </c>
      <c r="H137" s="26">
        <v>200</v>
      </c>
      <c r="I137" s="159"/>
      <c r="J137" s="159"/>
      <c r="K137" s="159"/>
      <c r="L137" s="159"/>
      <c r="M137" s="159">
        <f t="shared" si="13"/>
        <v>0</v>
      </c>
    </row>
    <row r="138" spans="1:13">
      <c r="A138" s="20" t="s">
        <v>139</v>
      </c>
      <c r="B138" s="21"/>
      <c r="C138" s="21" t="s">
        <v>140</v>
      </c>
      <c r="D138" s="21" t="s">
        <v>11</v>
      </c>
      <c r="E138" s="22">
        <v>3481</v>
      </c>
      <c r="F138" s="26"/>
      <c r="G138" s="26"/>
      <c r="H138" s="26"/>
      <c r="I138" s="159"/>
      <c r="J138" s="159"/>
      <c r="K138" s="159"/>
      <c r="L138" s="159"/>
      <c r="M138" s="159">
        <f t="shared" si="13"/>
        <v>0</v>
      </c>
    </row>
    <row r="139" spans="1:13">
      <c r="A139" s="20" t="s">
        <v>141</v>
      </c>
      <c r="B139" s="21"/>
      <c r="C139" s="21" t="s">
        <v>24</v>
      </c>
      <c r="D139" s="21" t="s">
        <v>11</v>
      </c>
      <c r="E139" s="22">
        <v>151</v>
      </c>
      <c r="F139" s="26">
        <v>50</v>
      </c>
      <c r="G139" s="26">
        <v>50</v>
      </c>
      <c r="H139" s="26">
        <v>0</v>
      </c>
      <c r="I139" s="159"/>
      <c r="J139" s="159"/>
      <c r="K139" s="159"/>
      <c r="L139" s="159"/>
      <c r="M139" s="159">
        <f t="shared" si="13"/>
        <v>0</v>
      </c>
    </row>
    <row r="140" spans="1:13">
      <c r="A140" s="20" t="s">
        <v>142</v>
      </c>
      <c r="B140" s="21"/>
      <c r="C140" s="21" t="s">
        <v>68</v>
      </c>
      <c r="D140" s="21" t="s">
        <v>11</v>
      </c>
      <c r="E140" s="22">
        <f>10*200</f>
        <v>2000</v>
      </c>
      <c r="F140" s="26">
        <v>250</v>
      </c>
      <c r="G140" s="26">
        <v>250</v>
      </c>
      <c r="H140" s="26">
        <v>250</v>
      </c>
      <c r="I140" s="159"/>
      <c r="J140" s="159"/>
      <c r="K140" s="159"/>
      <c r="L140" s="159"/>
      <c r="M140" s="159">
        <f t="shared" si="13"/>
        <v>0</v>
      </c>
    </row>
    <row r="141" spans="1:13">
      <c r="A141" s="31" t="s">
        <v>143</v>
      </c>
      <c r="B141" s="31"/>
      <c r="C141" s="21" t="s">
        <v>14</v>
      </c>
      <c r="D141" s="21" t="s">
        <v>11</v>
      </c>
      <c r="E141" s="22">
        <v>393</v>
      </c>
      <c r="F141" s="23"/>
      <c r="G141" s="23"/>
      <c r="H141" s="23"/>
      <c r="I141" s="159"/>
      <c r="J141" s="159"/>
      <c r="K141" s="159"/>
      <c r="L141" s="159"/>
      <c r="M141" s="159">
        <f t="shared" si="13"/>
        <v>0</v>
      </c>
    </row>
    <row r="142" spans="1:13">
      <c r="A142" s="31" t="s">
        <v>144</v>
      </c>
      <c r="B142" s="31"/>
      <c r="C142" s="21" t="s">
        <v>14</v>
      </c>
      <c r="D142" s="21" t="s">
        <v>11</v>
      </c>
      <c r="E142" s="22">
        <v>77</v>
      </c>
      <c r="F142" s="23"/>
      <c r="G142" s="23"/>
      <c r="H142" s="23"/>
      <c r="I142" s="159"/>
      <c r="J142" s="159"/>
      <c r="K142" s="159"/>
      <c r="L142" s="159"/>
      <c r="M142" s="159">
        <f t="shared" si="13"/>
        <v>0</v>
      </c>
    </row>
    <row r="143" spans="1:13">
      <c r="A143" s="31" t="s">
        <v>145</v>
      </c>
      <c r="B143" s="21"/>
      <c r="C143" s="21" t="s">
        <v>14</v>
      </c>
      <c r="D143" s="21" t="s">
        <v>11</v>
      </c>
      <c r="E143" s="22">
        <v>163</v>
      </c>
      <c r="F143" s="23"/>
      <c r="G143" s="23"/>
      <c r="H143" s="23"/>
      <c r="I143" s="159"/>
      <c r="J143" s="159"/>
      <c r="K143" s="159"/>
      <c r="L143" s="159"/>
      <c r="M143" s="159">
        <f t="shared" si="13"/>
        <v>0</v>
      </c>
    </row>
    <row r="144" spans="1:13">
      <c r="A144" s="20" t="s">
        <v>146</v>
      </c>
      <c r="B144" s="21"/>
      <c r="C144" s="21" t="s">
        <v>24</v>
      </c>
      <c r="D144" s="21" t="s">
        <v>17</v>
      </c>
      <c r="E144" s="22">
        <v>2617</v>
      </c>
      <c r="F144" s="26">
        <v>350</v>
      </c>
      <c r="G144" s="26">
        <v>350</v>
      </c>
      <c r="H144" s="26">
        <v>320</v>
      </c>
      <c r="I144" s="159"/>
      <c r="J144" s="159"/>
      <c r="K144" s="159"/>
      <c r="L144" s="159"/>
      <c r="M144" s="159">
        <f t="shared" si="13"/>
        <v>0</v>
      </c>
    </row>
    <row r="145" spans="1:13" ht="12" thickBot="1">
      <c r="A145" s="43" t="s">
        <v>7</v>
      </c>
      <c r="B145" s="43" t="s">
        <v>7</v>
      </c>
      <c r="C145" s="44" t="s">
        <v>7</v>
      </c>
      <c r="D145" s="44" t="s">
        <v>7</v>
      </c>
      <c r="E145" s="44" t="s">
        <v>7</v>
      </c>
      <c r="F145" s="1"/>
      <c r="G145" s="1"/>
    </row>
    <row r="146" spans="1:13" ht="12" thickBot="1">
      <c r="A146" s="14" t="s">
        <v>147</v>
      </c>
      <c r="B146" s="15"/>
      <c r="C146" s="14"/>
      <c r="D146" s="15"/>
      <c r="E146" s="17">
        <f>SUM(E149:E184)</f>
        <v>36482.046999999999</v>
      </c>
      <c r="F146" s="17">
        <f t="shared" ref="F146:M146" si="14">SUM(F148:F171)</f>
        <v>5758</v>
      </c>
      <c r="G146" s="17">
        <f t="shared" si="14"/>
        <v>6358</v>
      </c>
      <c r="H146" s="17">
        <f t="shared" si="14"/>
        <v>5685</v>
      </c>
      <c r="I146" s="17">
        <f t="shared" si="14"/>
        <v>192</v>
      </c>
      <c r="J146" s="17">
        <f t="shared" si="14"/>
        <v>0</v>
      </c>
      <c r="K146" s="17">
        <f t="shared" si="14"/>
        <v>0</v>
      </c>
      <c r="L146" s="17">
        <f t="shared" si="14"/>
        <v>0</v>
      </c>
      <c r="M146" s="17">
        <f t="shared" si="14"/>
        <v>192</v>
      </c>
    </row>
    <row r="147" spans="1:13">
      <c r="A147" s="43" t="s">
        <v>7</v>
      </c>
      <c r="B147" s="43" t="s">
        <v>7</v>
      </c>
      <c r="C147" s="44" t="s">
        <v>7</v>
      </c>
      <c r="D147" s="44" t="s">
        <v>7</v>
      </c>
      <c r="E147" s="44" t="s">
        <v>7</v>
      </c>
      <c r="F147" s="1"/>
      <c r="G147" s="1"/>
    </row>
    <row r="148" spans="1:13">
      <c r="A148" s="99" t="s">
        <v>148</v>
      </c>
      <c r="B148" s="100"/>
      <c r="C148" s="101" t="s">
        <v>24</v>
      </c>
      <c r="D148" s="21" t="s">
        <v>17</v>
      </c>
      <c r="E148" s="102">
        <v>889</v>
      </c>
      <c r="F148" s="26">
        <v>100</v>
      </c>
      <c r="G148" s="26">
        <v>100</v>
      </c>
      <c r="H148" s="26">
        <v>0</v>
      </c>
      <c r="I148" s="159"/>
      <c r="J148" s="159"/>
      <c r="K148" s="159"/>
      <c r="L148" s="159"/>
      <c r="M148" s="159">
        <f>SUM(I148:L148)</f>
        <v>0</v>
      </c>
    </row>
    <row r="149" spans="1:13">
      <c r="A149" s="20" t="s">
        <v>149</v>
      </c>
      <c r="B149" s="20"/>
      <c r="C149" s="21" t="s">
        <v>24</v>
      </c>
      <c r="D149" s="21" t="s">
        <v>17</v>
      </c>
      <c r="E149" s="22">
        <v>194</v>
      </c>
      <c r="F149" s="26">
        <v>0</v>
      </c>
      <c r="G149" s="26">
        <v>0</v>
      </c>
      <c r="H149" s="26">
        <v>0</v>
      </c>
      <c r="I149" s="159"/>
      <c r="J149" s="159"/>
      <c r="K149" s="159"/>
      <c r="L149" s="159"/>
      <c r="M149" s="159">
        <f t="shared" ref="M149:M184" si="15">SUM(I149:L149)</f>
        <v>0</v>
      </c>
    </row>
    <row r="150" spans="1:13">
      <c r="A150" s="20" t="s">
        <v>149</v>
      </c>
      <c r="B150" s="20"/>
      <c r="C150" s="21" t="s">
        <v>24</v>
      </c>
      <c r="D150" s="21" t="s">
        <v>11</v>
      </c>
      <c r="E150" s="22">
        <v>883</v>
      </c>
      <c r="F150" s="26">
        <v>0</v>
      </c>
      <c r="G150" s="26">
        <v>0</v>
      </c>
      <c r="H150" s="26">
        <v>0</v>
      </c>
      <c r="I150" s="159"/>
      <c r="J150" s="159"/>
      <c r="K150" s="159"/>
      <c r="L150" s="159"/>
      <c r="M150" s="159">
        <f t="shared" si="15"/>
        <v>0</v>
      </c>
    </row>
    <row r="151" spans="1:13">
      <c r="A151" s="20" t="s">
        <v>150</v>
      </c>
      <c r="B151" s="20"/>
      <c r="C151" s="21" t="s">
        <v>24</v>
      </c>
      <c r="D151" s="21" t="s">
        <v>17</v>
      </c>
      <c r="E151" s="22">
        <v>2544</v>
      </c>
      <c r="F151" s="26">
        <v>346</v>
      </c>
      <c r="G151" s="26">
        <v>346</v>
      </c>
      <c r="H151" s="26">
        <v>0</v>
      </c>
      <c r="I151" s="159"/>
      <c r="J151" s="159"/>
      <c r="K151" s="159"/>
      <c r="L151" s="159"/>
      <c r="M151" s="159">
        <f t="shared" si="15"/>
        <v>0</v>
      </c>
    </row>
    <row r="152" spans="1:13">
      <c r="A152" s="103" t="s">
        <v>151</v>
      </c>
      <c r="B152" s="103"/>
      <c r="C152" s="104" t="s">
        <v>24</v>
      </c>
      <c r="D152" s="104" t="s">
        <v>17</v>
      </c>
      <c r="E152" s="105">
        <v>2466</v>
      </c>
      <c r="F152" s="106">
        <v>246</v>
      </c>
      <c r="G152" s="106">
        <v>246</v>
      </c>
      <c r="H152" s="106">
        <v>170</v>
      </c>
      <c r="I152" s="159"/>
      <c r="J152" s="159"/>
      <c r="K152" s="159"/>
      <c r="L152" s="159"/>
      <c r="M152" s="159">
        <f t="shared" si="15"/>
        <v>0</v>
      </c>
    </row>
    <row r="153" spans="1:13">
      <c r="A153" s="103" t="s">
        <v>151</v>
      </c>
      <c r="B153" s="103"/>
      <c r="C153" s="104" t="s">
        <v>24</v>
      </c>
      <c r="D153" s="104" t="s">
        <v>11</v>
      </c>
      <c r="E153" s="105">
        <v>889</v>
      </c>
      <c r="F153" s="106">
        <v>50</v>
      </c>
      <c r="G153" s="106">
        <v>50</v>
      </c>
      <c r="H153" s="106">
        <v>50</v>
      </c>
      <c r="I153" s="159"/>
      <c r="J153" s="159"/>
      <c r="K153" s="159"/>
      <c r="L153" s="159"/>
      <c r="M153" s="159">
        <f t="shared" si="15"/>
        <v>0</v>
      </c>
    </row>
    <row r="154" spans="1:13">
      <c r="A154" s="34" t="s">
        <v>151</v>
      </c>
      <c r="B154" s="34"/>
      <c r="C154" s="35" t="s">
        <v>26</v>
      </c>
      <c r="D154" s="35" t="s">
        <v>17</v>
      </c>
      <c r="E154" s="36">
        <v>2310</v>
      </c>
      <c r="F154" s="37"/>
      <c r="G154" s="37">
        <v>550</v>
      </c>
      <c r="H154" s="37">
        <v>250</v>
      </c>
      <c r="I154" s="159"/>
      <c r="J154" s="159"/>
      <c r="K154" s="159"/>
      <c r="L154" s="159"/>
      <c r="M154" s="159">
        <f t="shared" si="15"/>
        <v>0</v>
      </c>
    </row>
    <row r="155" spans="1:13">
      <c r="A155" s="34" t="s">
        <v>152</v>
      </c>
      <c r="B155" s="34"/>
      <c r="C155" s="35" t="s">
        <v>24</v>
      </c>
      <c r="D155" s="35" t="s">
        <v>11</v>
      </c>
      <c r="E155" s="36">
        <v>445</v>
      </c>
      <c r="F155" s="37"/>
      <c r="G155" s="37">
        <v>50</v>
      </c>
      <c r="H155" s="37">
        <v>50</v>
      </c>
      <c r="I155" s="159"/>
      <c r="J155" s="159"/>
      <c r="K155" s="159"/>
      <c r="L155" s="159"/>
      <c r="M155" s="159">
        <f t="shared" si="15"/>
        <v>0</v>
      </c>
    </row>
    <row r="156" spans="1:13">
      <c r="A156" s="28" t="s">
        <v>153</v>
      </c>
      <c r="B156" s="107" t="s">
        <v>61</v>
      </c>
      <c r="C156" s="29" t="s">
        <v>26</v>
      </c>
      <c r="D156" s="29" t="s">
        <v>17</v>
      </c>
      <c r="E156" s="30">
        <v>4325</v>
      </c>
      <c r="F156" s="26">
        <v>1180</v>
      </c>
      <c r="G156" s="26">
        <v>1180</v>
      </c>
      <c r="H156" s="26">
        <v>1300</v>
      </c>
      <c r="I156" s="159">
        <v>62</v>
      </c>
      <c r="J156" s="159"/>
      <c r="K156" s="159"/>
      <c r="L156" s="159"/>
      <c r="M156" s="159">
        <f t="shared" si="15"/>
        <v>62</v>
      </c>
    </row>
    <row r="157" spans="1:13">
      <c r="A157" s="28" t="s">
        <v>153</v>
      </c>
      <c r="B157" s="107" t="s">
        <v>61</v>
      </c>
      <c r="C157" s="29" t="s">
        <v>29</v>
      </c>
      <c r="D157" s="29" t="s">
        <v>17</v>
      </c>
      <c r="E157" s="30">
        <v>1454</v>
      </c>
      <c r="F157" s="26">
        <v>450</v>
      </c>
      <c r="G157" s="26">
        <v>450</v>
      </c>
      <c r="H157" s="26">
        <v>262</v>
      </c>
      <c r="I157" s="159"/>
      <c r="J157" s="159"/>
      <c r="K157" s="159"/>
      <c r="L157" s="159"/>
      <c r="M157" s="159">
        <f t="shared" si="15"/>
        <v>0</v>
      </c>
    </row>
    <row r="158" spans="1:13">
      <c r="A158" s="108" t="s">
        <v>154</v>
      </c>
      <c r="B158" s="109"/>
      <c r="C158" s="83" t="s">
        <v>29</v>
      </c>
      <c r="D158" s="83" t="s">
        <v>17</v>
      </c>
      <c r="E158" s="84">
        <v>1950</v>
      </c>
      <c r="F158" s="110">
        <v>250</v>
      </c>
      <c r="G158" s="110">
        <v>200</v>
      </c>
      <c r="H158" s="110">
        <v>100</v>
      </c>
      <c r="I158" s="159">
        <v>61</v>
      </c>
      <c r="J158" s="159"/>
      <c r="K158" s="159"/>
      <c r="L158" s="159"/>
      <c r="M158" s="159">
        <f t="shared" si="15"/>
        <v>61</v>
      </c>
    </row>
    <row r="159" spans="1:13">
      <c r="A159" s="34" t="s">
        <v>154</v>
      </c>
      <c r="B159" s="111"/>
      <c r="C159" s="35" t="s">
        <v>29</v>
      </c>
      <c r="D159" s="35" t="s">
        <v>11</v>
      </c>
      <c r="E159" s="36">
        <v>76</v>
      </c>
      <c r="F159" s="37">
        <v>0</v>
      </c>
      <c r="G159" s="37">
        <v>50</v>
      </c>
      <c r="H159" s="37">
        <v>25</v>
      </c>
      <c r="I159" s="159">
        <v>10</v>
      </c>
      <c r="J159" s="159"/>
      <c r="K159" s="159"/>
      <c r="L159" s="159"/>
      <c r="M159" s="159">
        <f t="shared" si="15"/>
        <v>10</v>
      </c>
    </row>
    <row r="160" spans="1:13">
      <c r="A160" s="20" t="s">
        <v>155</v>
      </c>
      <c r="B160" s="112"/>
      <c r="C160" s="21" t="s">
        <v>26</v>
      </c>
      <c r="D160" s="21" t="s">
        <v>17</v>
      </c>
      <c r="E160" s="22">
        <v>1030</v>
      </c>
      <c r="F160" s="26">
        <v>550</v>
      </c>
      <c r="G160" s="26">
        <v>550</v>
      </c>
      <c r="H160" s="26">
        <v>350</v>
      </c>
      <c r="I160" s="159">
        <v>49</v>
      </c>
      <c r="J160" s="159"/>
      <c r="K160" s="159"/>
      <c r="L160" s="159"/>
      <c r="M160" s="159">
        <f t="shared" si="15"/>
        <v>49</v>
      </c>
    </row>
    <row r="161" spans="1:13">
      <c r="A161" s="20" t="s">
        <v>155</v>
      </c>
      <c r="B161" s="112"/>
      <c r="C161" s="21" t="s">
        <v>26</v>
      </c>
      <c r="D161" s="21" t="s">
        <v>17</v>
      </c>
      <c r="E161" s="22">
        <v>3554</v>
      </c>
      <c r="F161" s="26">
        <v>550</v>
      </c>
      <c r="G161" s="26">
        <v>550</v>
      </c>
      <c r="H161" s="26">
        <v>750</v>
      </c>
      <c r="I161" s="159"/>
      <c r="J161" s="159"/>
      <c r="K161" s="159"/>
      <c r="L161" s="159"/>
      <c r="M161" s="159">
        <f t="shared" si="15"/>
        <v>0</v>
      </c>
    </row>
    <row r="162" spans="1:13">
      <c r="A162" s="20" t="s">
        <v>155</v>
      </c>
      <c r="B162" s="112"/>
      <c r="C162" s="21" t="s">
        <v>26</v>
      </c>
      <c r="D162" s="21" t="s">
        <v>11</v>
      </c>
      <c r="E162" s="22">
        <v>1244.047</v>
      </c>
      <c r="F162" s="26">
        <v>175</v>
      </c>
      <c r="G162" s="26">
        <v>175</v>
      </c>
      <c r="H162" s="26">
        <v>75</v>
      </c>
      <c r="I162" s="159"/>
      <c r="J162" s="159"/>
      <c r="K162" s="159"/>
      <c r="L162" s="159"/>
      <c r="M162" s="159">
        <f t="shared" si="15"/>
        <v>0</v>
      </c>
    </row>
    <row r="163" spans="1:13">
      <c r="A163" s="28" t="s">
        <v>153</v>
      </c>
      <c r="B163" s="107" t="s">
        <v>61</v>
      </c>
      <c r="C163" s="29" t="s">
        <v>26</v>
      </c>
      <c r="D163" s="29" t="s">
        <v>17</v>
      </c>
      <c r="E163" s="30">
        <v>5484</v>
      </c>
      <c r="F163" s="26">
        <v>900</v>
      </c>
      <c r="G163" s="26">
        <v>900</v>
      </c>
      <c r="H163" s="26">
        <v>1603</v>
      </c>
      <c r="I163" s="159"/>
      <c r="J163" s="159"/>
      <c r="K163" s="159"/>
      <c r="L163" s="159"/>
      <c r="M163" s="159">
        <f t="shared" si="15"/>
        <v>0</v>
      </c>
    </row>
    <row r="164" spans="1:13">
      <c r="A164" s="28" t="s">
        <v>153</v>
      </c>
      <c r="B164" s="107" t="s">
        <v>61</v>
      </c>
      <c r="C164" s="29" t="s">
        <v>26</v>
      </c>
      <c r="D164" s="29" t="s">
        <v>17</v>
      </c>
      <c r="E164" s="30">
        <v>738</v>
      </c>
      <c r="F164" s="26">
        <v>508</v>
      </c>
      <c r="G164" s="26">
        <v>508</v>
      </c>
      <c r="H164" s="26">
        <v>500</v>
      </c>
      <c r="I164" s="159">
        <v>10</v>
      </c>
      <c r="J164" s="159"/>
      <c r="K164" s="159"/>
      <c r="L164" s="159"/>
      <c r="M164" s="159">
        <f t="shared" si="15"/>
        <v>10</v>
      </c>
    </row>
    <row r="165" spans="1:13">
      <c r="A165" s="28" t="s">
        <v>156</v>
      </c>
      <c r="B165" s="29"/>
      <c r="C165" s="29" t="s">
        <v>26</v>
      </c>
      <c r="D165" s="29" t="s">
        <v>11</v>
      </c>
      <c r="E165" s="30">
        <v>65</v>
      </c>
      <c r="F165" s="26">
        <v>65</v>
      </c>
      <c r="G165" s="26">
        <v>65</v>
      </c>
      <c r="H165" s="26">
        <v>0</v>
      </c>
      <c r="I165" s="159"/>
      <c r="J165" s="159"/>
      <c r="K165" s="159"/>
      <c r="L165" s="159"/>
      <c r="M165" s="159">
        <f t="shared" si="15"/>
        <v>0</v>
      </c>
    </row>
    <row r="166" spans="1:13">
      <c r="A166" s="20" t="s">
        <v>157</v>
      </c>
      <c r="B166" s="21"/>
      <c r="C166" s="21" t="s">
        <v>14</v>
      </c>
      <c r="D166" s="21" t="s">
        <v>11</v>
      </c>
      <c r="E166" s="22">
        <v>215</v>
      </c>
      <c r="F166" s="23"/>
      <c r="G166" s="23"/>
      <c r="H166" s="23"/>
      <c r="I166" s="159"/>
      <c r="J166" s="159"/>
      <c r="K166" s="159"/>
      <c r="L166" s="159"/>
      <c r="M166" s="159">
        <f t="shared" si="15"/>
        <v>0</v>
      </c>
    </row>
    <row r="167" spans="1:13">
      <c r="A167" s="20" t="s">
        <v>158</v>
      </c>
      <c r="B167" s="21"/>
      <c r="C167" s="21" t="s">
        <v>14</v>
      </c>
      <c r="D167" s="21" t="s">
        <v>11</v>
      </c>
      <c r="E167" s="22">
        <v>226</v>
      </c>
      <c r="F167" s="23"/>
      <c r="G167" s="23"/>
      <c r="H167" s="23"/>
      <c r="I167" s="159"/>
      <c r="J167" s="159"/>
      <c r="K167" s="159"/>
      <c r="L167" s="159"/>
      <c r="M167" s="159">
        <f t="shared" si="15"/>
        <v>0</v>
      </c>
    </row>
    <row r="168" spans="1:13">
      <c r="A168" s="20" t="s">
        <v>159</v>
      </c>
      <c r="B168" s="21"/>
      <c r="C168" s="21" t="s">
        <v>14</v>
      </c>
      <c r="D168" s="21" t="s">
        <v>11</v>
      </c>
      <c r="E168" s="22">
        <v>60</v>
      </c>
      <c r="F168" s="23"/>
      <c r="G168" s="23"/>
      <c r="H168" s="23"/>
      <c r="I168" s="159"/>
      <c r="J168" s="159"/>
      <c r="K168" s="159"/>
      <c r="L168" s="159"/>
      <c r="M168" s="159">
        <f t="shared" si="15"/>
        <v>0</v>
      </c>
    </row>
    <row r="169" spans="1:13">
      <c r="A169" s="20" t="s">
        <v>160</v>
      </c>
      <c r="B169" s="31"/>
      <c r="C169" s="21" t="s">
        <v>26</v>
      </c>
      <c r="D169" s="21" t="s">
        <v>17</v>
      </c>
      <c r="E169" s="22">
        <v>807</v>
      </c>
      <c r="F169" s="26">
        <v>288</v>
      </c>
      <c r="G169" s="26">
        <v>288</v>
      </c>
      <c r="H169" s="26">
        <v>0</v>
      </c>
      <c r="I169" s="159"/>
      <c r="J169" s="159"/>
      <c r="K169" s="159"/>
      <c r="L169" s="159"/>
      <c r="M169" s="159">
        <f t="shared" si="15"/>
        <v>0</v>
      </c>
    </row>
    <row r="170" spans="1:13">
      <c r="A170" s="20" t="s">
        <v>161</v>
      </c>
      <c r="B170" s="20"/>
      <c r="C170" s="21" t="s">
        <v>162</v>
      </c>
      <c r="D170" s="21" t="s">
        <v>11</v>
      </c>
      <c r="E170" s="22">
        <v>622</v>
      </c>
      <c r="F170" s="26"/>
      <c r="G170" s="26"/>
      <c r="H170" s="26">
        <v>100</v>
      </c>
      <c r="I170" s="159"/>
      <c r="J170" s="159"/>
      <c r="K170" s="159"/>
      <c r="L170" s="159"/>
      <c r="M170" s="159">
        <f t="shared" si="15"/>
        <v>0</v>
      </c>
    </row>
    <row r="171" spans="1:13">
      <c r="A171" s="20" t="s">
        <v>163</v>
      </c>
      <c r="B171" s="20"/>
      <c r="C171" s="21" t="s">
        <v>140</v>
      </c>
      <c r="D171" s="21" t="s">
        <v>11</v>
      </c>
      <c r="E171" s="22">
        <v>2451</v>
      </c>
      <c r="F171" s="26">
        <v>100</v>
      </c>
      <c r="G171" s="26">
        <v>100</v>
      </c>
      <c r="H171" s="26">
        <v>100</v>
      </c>
      <c r="I171" s="159"/>
      <c r="J171" s="159"/>
      <c r="K171" s="159"/>
      <c r="L171" s="159"/>
      <c r="M171" s="159">
        <f t="shared" si="15"/>
        <v>0</v>
      </c>
    </row>
    <row r="172" spans="1:13">
      <c r="A172" s="49" t="s">
        <v>164</v>
      </c>
      <c r="B172" s="49"/>
      <c r="C172" s="29" t="s">
        <v>49</v>
      </c>
      <c r="D172" s="29" t="s">
        <v>11</v>
      </c>
      <c r="E172" s="30">
        <v>390</v>
      </c>
      <c r="F172" s="26"/>
      <c r="G172" s="26"/>
      <c r="H172" s="26"/>
      <c r="I172" s="159"/>
      <c r="J172" s="159"/>
      <c r="K172" s="159"/>
      <c r="L172" s="159"/>
      <c r="M172" s="159">
        <f t="shared" si="15"/>
        <v>0</v>
      </c>
    </row>
    <row r="173" spans="1:13">
      <c r="A173" s="113" t="s">
        <v>165</v>
      </c>
      <c r="B173" s="29"/>
      <c r="C173" s="29" t="s">
        <v>49</v>
      </c>
      <c r="D173" s="29" t="s">
        <v>11</v>
      </c>
      <c r="E173" s="30">
        <v>172</v>
      </c>
      <c r="F173" s="26"/>
      <c r="G173" s="26"/>
      <c r="H173" s="26"/>
      <c r="I173" s="159"/>
      <c r="J173" s="159"/>
      <c r="K173" s="159"/>
      <c r="L173" s="159"/>
      <c r="M173" s="159">
        <f t="shared" si="15"/>
        <v>0</v>
      </c>
    </row>
    <row r="174" spans="1:13">
      <c r="A174" s="113" t="s">
        <v>166</v>
      </c>
      <c r="B174" s="49"/>
      <c r="C174" s="29" t="s">
        <v>49</v>
      </c>
      <c r="D174" s="29" t="s">
        <v>11</v>
      </c>
      <c r="E174" s="30">
        <v>47</v>
      </c>
      <c r="F174" s="26"/>
      <c r="G174" s="26"/>
      <c r="H174" s="26"/>
      <c r="I174" s="159"/>
      <c r="J174" s="159"/>
      <c r="K174" s="159"/>
      <c r="L174" s="159"/>
      <c r="M174" s="159">
        <f t="shared" si="15"/>
        <v>0</v>
      </c>
    </row>
    <row r="175" spans="1:13">
      <c r="A175" s="113" t="s">
        <v>167</v>
      </c>
      <c r="B175" s="49"/>
      <c r="C175" s="29" t="s">
        <v>168</v>
      </c>
      <c r="D175" s="29" t="s">
        <v>11</v>
      </c>
      <c r="E175" s="30">
        <v>71</v>
      </c>
      <c r="F175" s="26"/>
      <c r="G175" s="26"/>
      <c r="H175" s="26"/>
      <c r="I175" s="159"/>
      <c r="J175" s="159"/>
      <c r="K175" s="159"/>
      <c r="L175" s="159"/>
      <c r="M175" s="159">
        <f t="shared" si="15"/>
        <v>0</v>
      </c>
    </row>
    <row r="176" spans="1:13">
      <c r="A176" s="113" t="s">
        <v>169</v>
      </c>
      <c r="B176" s="49"/>
      <c r="C176" s="29" t="s">
        <v>168</v>
      </c>
      <c r="D176" s="29" t="s">
        <v>11</v>
      </c>
      <c r="E176" s="30">
        <v>100</v>
      </c>
      <c r="F176" s="26"/>
      <c r="G176" s="26"/>
      <c r="H176" s="26"/>
      <c r="I176" s="159"/>
      <c r="J176" s="159"/>
      <c r="K176" s="159"/>
      <c r="L176" s="159"/>
      <c r="M176" s="159">
        <f t="shared" si="15"/>
        <v>0</v>
      </c>
    </row>
    <row r="177" spans="1:13">
      <c r="A177" s="114" t="s">
        <v>170</v>
      </c>
      <c r="B177" s="74" t="s">
        <v>171</v>
      </c>
      <c r="C177" s="74" t="s">
        <v>172</v>
      </c>
      <c r="D177" s="74" t="s">
        <v>11</v>
      </c>
      <c r="E177" s="74">
        <v>355</v>
      </c>
      <c r="F177" s="115"/>
      <c r="G177" s="115"/>
      <c r="H177" s="115"/>
      <c r="I177" s="159"/>
      <c r="J177" s="159"/>
      <c r="K177" s="159"/>
      <c r="L177" s="159"/>
      <c r="M177" s="159">
        <f t="shared" si="15"/>
        <v>0</v>
      </c>
    </row>
    <row r="178" spans="1:13">
      <c r="A178" s="114" t="s">
        <v>173</v>
      </c>
      <c r="B178" s="74" t="s">
        <v>171</v>
      </c>
      <c r="C178" s="74" t="s">
        <v>172</v>
      </c>
      <c r="D178" s="74" t="s">
        <v>11</v>
      </c>
      <c r="E178" s="75">
        <v>355</v>
      </c>
      <c r="F178" s="115"/>
      <c r="G178" s="115"/>
      <c r="H178" s="115"/>
      <c r="I178" s="159"/>
      <c r="J178" s="159"/>
      <c r="K178" s="159"/>
      <c r="L178" s="159"/>
      <c r="M178" s="159">
        <f t="shared" si="15"/>
        <v>0</v>
      </c>
    </row>
    <row r="179" spans="1:13">
      <c r="A179" s="114" t="s">
        <v>174</v>
      </c>
      <c r="B179" s="74" t="s">
        <v>171</v>
      </c>
      <c r="C179" s="74" t="s">
        <v>172</v>
      </c>
      <c r="D179" s="74" t="s">
        <v>11</v>
      </c>
      <c r="E179" s="75">
        <v>178</v>
      </c>
      <c r="F179" s="115"/>
      <c r="G179" s="115"/>
      <c r="H179" s="115"/>
      <c r="I179" s="159"/>
      <c r="J179" s="159"/>
      <c r="K179" s="159"/>
      <c r="L179" s="159"/>
      <c r="M179" s="159">
        <f t="shared" si="15"/>
        <v>0</v>
      </c>
    </row>
    <row r="180" spans="1:13">
      <c r="A180" s="49" t="s">
        <v>175</v>
      </c>
      <c r="B180" s="29"/>
      <c r="C180" s="29" t="s">
        <v>168</v>
      </c>
      <c r="D180" s="29" t="s">
        <v>11</v>
      </c>
      <c r="E180" s="30">
        <v>184</v>
      </c>
      <c r="F180" s="26"/>
      <c r="G180" s="26"/>
      <c r="H180" s="26"/>
      <c r="I180" s="159"/>
      <c r="J180" s="159"/>
      <c r="K180" s="159"/>
      <c r="L180" s="159"/>
      <c r="M180" s="159">
        <f t="shared" si="15"/>
        <v>0</v>
      </c>
    </row>
    <row r="181" spans="1:13">
      <c r="A181" s="49" t="s">
        <v>176</v>
      </c>
      <c r="B181" s="29"/>
      <c r="C181" s="29" t="s">
        <v>168</v>
      </c>
      <c r="D181" s="29" t="s">
        <v>11</v>
      </c>
      <c r="E181" s="30">
        <v>81</v>
      </c>
      <c r="F181" s="26"/>
      <c r="G181" s="26"/>
      <c r="H181" s="26"/>
      <c r="I181" s="159"/>
      <c r="J181" s="159"/>
      <c r="K181" s="159"/>
      <c r="L181" s="159"/>
      <c r="M181" s="159">
        <f t="shared" si="15"/>
        <v>0</v>
      </c>
    </row>
    <row r="182" spans="1:13">
      <c r="A182" s="49" t="s">
        <v>177</v>
      </c>
      <c r="B182" s="29" t="s">
        <v>171</v>
      </c>
      <c r="C182" s="29" t="s">
        <v>168</v>
      </c>
      <c r="D182" s="29" t="s">
        <v>11</v>
      </c>
      <c r="E182" s="30">
        <v>180</v>
      </c>
      <c r="F182" s="26"/>
      <c r="G182" s="26"/>
      <c r="H182" s="26"/>
      <c r="I182" s="159"/>
      <c r="J182" s="159"/>
      <c r="K182" s="159"/>
      <c r="L182" s="159"/>
      <c r="M182" s="159">
        <f t="shared" si="15"/>
        <v>0</v>
      </c>
    </row>
    <row r="183" spans="1:13">
      <c r="A183" s="49" t="s">
        <v>178</v>
      </c>
      <c r="B183" s="29"/>
      <c r="C183" s="29" t="s">
        <v>168</v>
      </c>
      <c r="D183" s="29" t="s">
        <v>11</v>
      </c>
      <c r="E183" s="30">
        <v>309</v>
      </c>
      <c r="F183" s="26"/>
      <c r="G183" s="26"/>
      <c r="H183" s="26"/>
      <c r="I183" s="159"/>
      <c r="J183" s="159"/>
      <c r="K183" s="159"/>
      <c r="L183" s="159"/>
      <c r="M183" s="159">
        <f t="shared" si="15"/>
        <v>0</v>
      </c>
    </row>
    <row r="184" spans="1:13">
      <c r="A184" s="114" t="s">
        <v>179</v>
      </c>
      <c r="B184" s="74" t="s">
        <v>171</v>
      </c>
      <c r="C184" s="74" t="s">
        <v>168</v>
      </c>
      <c r="D184" s="74" t="s">
        <v>11</v>
      </c>
      <c r="E184" s="75">
        <v>28</v>
      </c>
      <c r="F184" s="115"/>
      <c r="G184" s="115"/>
      <c r="H184" s="115"/>
      <c r="I184" s="159"/>
      <c r="J184" s="159"/>
      <c r="K184" s="159"/>
      <c r="L184" s="159"/>
      <c r="M184" s="159">
        <f t="shared" si="15"/>
        <v>0</v>
      </c>
    </row>
    <row r="185" spans="1:13" ht="12" thickBot="1">
      <c r="A185" s="43" t="s">
        <v>7</v>
      </c>
      <c r="B185" s="43" t="s">
        <v>7</v>
      </c>
      <c r="C185" s="44" t="s">
        <v>7</v>
      </c>
      <c r="D185" s="44" t="s">
        <v>7</v>
      </c>
      <c r="E185" s="44" t="s">
        <v>7</v>
      </c>
      <c r="F185" s="1"/>
      <c r="G185" s="1"/>
    </row>
    <row r="186" spans="1:13" ht="12" thickBot="1">
      <c r="A186" s="116" t="s">
        <v>180</v>
      </c>
      <c r="B186" s="117"/>
      <c r="C186" s="46"/>
      <c r="D186" s="47"/>
      <c r="E186" s="17">
        <f t="shared" ref="E186:M186" si="16">SUM(E188:E208)</f>
        <v>25696.444999999996</v>
      </c>
      <c r="F186" s="17">
        <f t="shared" si="16"/>
        <v>2297</v>
      </c>
      <c r="G186" s="17">
        <f t="shared" si="16"/>
        <v>2297</v>
      </c>
      <c r="H186" s="17">
        <f t="shared" si="16"/>
        <v>2108</v>
      </c>
      <c r="I186" s="17">
        <f t="shared" si="16"/>
        <v>85</v>
      </c>
      <c r="J186" s="17">
        <f t="shared" si="16"/>
        <v>102</v>
      </c>
      <c r="K186" s="17">
        <f t="shared" si="16"/>
        <v>104</v>
      </c>
      <c r="L186" s="17">
        <f t="shared" si="16"/>
        <v>186</v>
      </c>
      <c r="M186" s="17">
        <f t="shared" si="16"/>
        <v>477</v>
      </c>
    </row>
    <row r="187" spans="1:13">
      <c r="A187" s="118" t="s">
        <v>7</v>
      </c>
      <c r="B187" s="118" t="s">
        <v>7</v>
      </c>
      <c r="C187" s="119" t="s">
        <v>7</v>
      </c>
      <c r="D187" s="119" t="s">
        <v>7</v>
      </c>
      <c r="E187" s="120" t="s">
        <v>7</v>
      </c>
      <c r="F187" s="1"/>
      <c r="G187" s="1"/>
    </row>
    <row r="188" spans="1:13">
      <c r="A188" s="121" t="s">
        <v>181</v>
      </c>
      <c r="B188" s="29"/>
      <c r="C188" s="29" t="s">
        <v>49</v>
      </c>
      <c r="D188" s="29" t="s">
        <v>11</v>
      </c>
      <c r="E188" s="122">
        <v>267</v>
      </c>
      <c r="F188" s="26"/>
      <c r="G188" s="26"/>
      <c r="H188" s="26"/>
      <c r="I188" s="159"/>
      <c r="J188" s="159"/>
      <c r="K188" s="159"/>
      <c r="L188" s="159"/>
      <c r="M188" s="159">
        <f>SUM(I188:L188)</f>
        <v>0</v>
      </c>
    </row>
    <row r="189" spans="1:13">
      <c r="A189" s="121" t="s">
        <v>182</v>
      </c>
      <c r="B189" s="29"/>
      <c r="C189" s="29" t="s">
        <v>49</v>
      </c>
      <c r="D189" s="29" t="s">
        <v>11</v>
      </c>
      <c r="E189" s="122">
        <v>29</v>
      </c>
      <c r="F189" s="26"/>
      <c r="G189" s="26"/>
      <c r="H189" s="26"/>
      <c r="I189" s="159"/>
      <c r="J189" s="159"/>
      <c r="K189" s="159"/>
      <c r="L189" s="159"/>
      <c r="M189" s="159">
        <f t="shared" ref="M189:M208" si="17">SUM(I189:L189)</f>
        <v>0</v>
      </c>
    </row>
    <row r="190" spans="1:13">
      <c r="A190" s="121" t="s">
        <v>183</v>
      </c>
      <c r="B190" s="29"/>
      <c r="C190" s="29" t="s">
        <v>49</v>
      </c>
      <c r="D190" s="29" t="s">
        <v>11</v>
      </c>
      <c r="E190" s="122">
        <v>58</v>
      </c>
      <c r="F190" s="26"/>
      <c r="G190" s="26"/>
      <c r="H190" s="26"/>
      <c r="I190" s="159"/>
      <c r="J190" s="159"/>
      <c r="K190" s="159"/>
      <c r="L190" s="159"/>
      <c r="M190" s="159">
        <f t="shared" si="17"/>
        <v>0</v>
      </c>
    </row>
    <row r="191" spans="1:13">
      <c r="A191" s="123" t="s">
        <v>184</v>
      </c>
      <c r="B191" s="21"/>
      <c r="C191" s="21" t="s">
        <v>14</v>
      </c>
      <c r="D191" s="21" t="s">
        <v>11</v>
      </c>
      <c r="E191" s="124">
        <v>157</v>
      </c>
      <c r="F191" s="23"/>
      <c r="G191" s="23"/>
      <c r="H191" s="23"/>
      <c r="I191" s="159"/>
      <c r="J191" s="159"/>
      <c r="K191" s="159"/>
      <c r="L191" s="159"/>
      <c r="M191" s="159">
        <f t="shared" si="17"/>
        <v>0</v>
      </c>
    </row>
    <row r="192" spans="1:13">
      <c r="A192" s="123" t="s">
        <v>185</v>
      </c>
      <c r="B192" s="21"/>
      <c r="C192" s="21" t="s">
        <v>41</v>
      </c>
      <c r="D192" s="21" t="s">
        <v>11</v>
      </c>
      <c r="E192" s="124">
        <v>312</v>
      </c>
      <c r="F192" s="23"/>
      <c r="G192" s="23"/>
      <c r="H192" s="23"/>
      <c r="I192" s="159"/>
      <c r="J192" s="159"/>
      <c r="K192" s="159"/>
      <c r="L192" s="159"/>
      <c r="M192" s="159">
        <f t="shared" si="17"/>
        <v>0</v>
      </c>
    </row>
    <row r="193" spans="1:13">
      <c r="A193" s="125" t="s">
        <v>186</v>
      </c>
      <c r="B193" s="21"/>
      <c r="C193" s="21" t="s">
        <v>68</v>
      </c>
      <c r="D193" s="21" t="s">
        <v>11</v>
      </c>
      <c r="E193" s="124">
        <v>105</v>
      </c>
      <c r="F193" s="23"/>
      <c r="G193" s="23"/>
      <c r="H193" s="23"/>
      <c r="I193" s="159"/>
      <c r="J193" s="159"/>
      <c r="K193" s="159"/>
      <c r="L193" s="159"/>
      <c r="M193" s="159">
        <f t="shared" si="17"/>
        <v>0</v>
      </c>
    </row>
    <row r="194" spans="1:13">
      <c r="A194" s="123" t="s">
        <v>187</v>
      </c>
      <c r="B194" s="21"/>
      <c r="C194" s="21" t="s">
        <v>68</v>
      </c>
      <c r="D194" s="21" t="s">
        <v>11</v>
      </c>
      <c r="E194" s="124">
        <f>8*200</f>
        <v>1600</v>
      </c>
      <c r="F194" s="23">
        <v>100</v>
      </c>
      <c r="G194" s="23">
        <v>100</v>
      </c>
      <c r="H194" s="23">
        <v>100</v>
      </c>
      <c r="I194" s="159"/>
      <c r="J194" s="159"/>
      <c r="K194" s="159"/>
      <c r="L194" s="159"/>
      <c r="M194" s="159">
        <f t="shared" si="17"/>
        <v>0</v>
      </c>
    </row>
    <row r="195" spans="1:13">
      <c r="A195" s="31" t="s">
        <v>188</v>
      </c>
      <c r="B195" s="21"/>
      <c r="C195" s="21" t="s">
        <v>41</v>
      </c>
      <c r="D195" s="21" t="s">
        <v>11</v>
      </c>
      <c r="E195" s="21">
        <v>400</v>
      </c>
      <c r="F195" s="23">
        <v>50</v>
      </c>
      <c r="G195" s="23">
        <v>50</v>
      </c>
      <c r="H195" s="23">
        <v>50</v>
      </c>
      <c r="I195" s="159"/>
      <c r="J195" s="159"/>
      <c r="K195" s="159"/>
      <c r="L195" s="159"/>
      <c r="M195" s="159">
        <f t="shared" si="17"/>
        <v>0</v>
      </c>
    </row>
    <row r="196" spans="1:13">
      <c r="A196" s="31" t="s">
        <v>189</v>
      </c>
      <c r="B196" s="21"/>
      <c r="C196" s="21" t="s">
        <v>41</v>
      </c>
      <c r="D196" s="21" t="s">
        <v>11</v>
      </c>
      <c r="E196" s="21">
        <v>400</v>
      </c>
      <c r="F196" s="23">
        <v>100</v>
      </c>
      <c r="G196" s="23">
        <v>100</v>
      </c>
      <c r="H196" s="23">
        <v>100</v>
      </c>
      <c r="I196" s="159"/>
      <c r="J196" s="159"/>
      <c r="K196" s="159"/>
      <c r="L196" s="159"/>
      <c r="M196" s="159">
        <f t="shared" si="17"/>
        <v>0</v>
      </c>
    </row>
    <row r="197" spans="1:13">
      <c r="A197" s="31" t="s">
        <v>190</v>
      </c>
      <c r="B197" s="21"/>
      <c r="C197" s="21" t="s">
        <v>41</v>
      </c>
      <c r="D197" s="21" t="s">
        <v>11</v>
      </c>
      <c r="E197" s="21">
        <v>2400</v>
      </c>
      <c r="F197" s="23">
        <v>200</v>
      </c>
      <c r="G197" s="23">
        <v>200</v>
      </c>
      <c r="H197" s="23">
        <v>200</v>
      </c>
      <c r="I197" s="159"/>
      <c r="J197" s="159"/>
      <c r="K197" s="159"/>
      <c r="L197" s="159"/>
      <c r="M197" s="159">
        <f t="shared" si="17"/>
        <v>0</v>
      </c>
    </row>
    <row r="198" spans="1:13">
      <c r="A198" s="31" t="s">
        <v>191</v>
      </c>
      <c r="B198" s="21"/>
      <c r="C198" s="21" t="s">
        <v>41</v>
      </c>
      <c r="D198" s="21" t="s">
        <v>11</v>
      </c>
      <c r="E198" s="21">
        <v>1400</v>
      </c>
      <c r="F198" s="23">
        <v>100</v>
      </c>
      <c r="G198" s="23">
        <v>100</v>
      </c>
      <c r="H198" s="23">
        <v>100</v>
      </c>
      <c r="I198" s="159"/>
      <c r="J198" s="159"/>
      <c r="K198" s="159"/>
      <c r="L198" s="159"/>
      <c r="M198" s="159">
        <f t="shared" si="17"/>
        <v>0</v>
      </c>
    </row>
    <row r="199" spans="1:13">
      <c r="A199" s="20" t="s">
        <v>192</v>
      </c>
      <c r="B199" s="21"/>
      <c r="C199" s="21" t="s">
        <v>140</v>
      </c>
      <c r="D199" s="21" t="s">
        <v>11</v>
      </c>
      <c r="E199" s="21">
        <v>3598</v>
      </c>
      <c r="F199" s="26">
        <v>100</v>
      </c>
      <c r="G199" s="26">
        <v>100</v>
      </c>
      <c r="H199" s="26">
        <v>100</v>
      </c>
      <c r="I199" s="159"/>
      <c r="J199" s="159"/>
      <c r="K199" s="159"/>
      <c r="L199" s="159"/>
      <c r="M199" s="159">
        <f t="shared" si="17"/>
        <v>0</v>
      </c>
    </row>
    <row r="200" spans="1:13">
      <c r="A200" s="126" t="s">
        <v>193</v>
      </c>
      <c r="B200" s="127" t="s">
        <v>171</v>
      </c>
      <c r="C200" s="127" t="s">
        <v>140</v>
      </c>
      <c r="D200" s="127" t="s">
        <v>11</v>
      </c>
      <c r="E200" s="74">
        <v>480</v>
      </c>
      <c r="F200" s="115"/>
      <c r="G200" s="115"/>
      <c r="H200" s="115"/>
      <c r="I200" s="159"/>
      <c r="J200" s="159"/>
      <c r="K200" s="159"/>
      <c r="L200" s="159"/>
      <c r="M200" s="159">
        <f t="shared" si="17"/>
        <v>0</v>
      </c>
    </row>
    <row r="201" spans="1:13">
      <c r="A201" s="20" t="s">
        <v>194</v>
      </c>
      <c r="B201" s="21"/>
      <c r="C201" s="21" t="s">
        <v>26</v>
      </c>
      <c r="D201" s="21" t="s">
        <v>17</v>
      </c>
      <c r="E201" s="21">
        <v>1280</v>
      </c>
      <c r="F201" s="23">
        <v>117</v>
      </c>
      <c r="G201" s="23">
        <v>117</v>
      </c>
      <c r="H201" s="23">
        <v>117</v>
      </c>
      <c r="I201" s="159"/>
      <c r="J201" s="159"/>
      <c r="K201" s="159"/>
      <c r="L201" s="159"/>
      <c r="M201" s="159">
        <f t="shared" si="17"/>
        <v>0</v>
      </c>
    </row>
    <row r="202" spans="1:13">
      <c r="A202" s="20" t="s">
        <v>194</v>
      </c>
      <c r="B202" s="21"/>
      <c r="C202" s="21" t="s">
        <v>26</v>
      </c>
      <c r="D202" s="21" t="s">
        <v>11</v>
      </c>
      <c r="E202" s="21">
        <v>27</v>
      </c>
      <c r="F202" s="23">
        <v>27</v>
      </c>
      <c r="G202" s="23">
        <v>27</v>
      </c>
      <c r="H202" s="23">
        <v>0</v>
      </c>
      <c r="I202" s="159"/>
      <c r="J202" s="159"/>
      <c r="K202" s="159"/>
      <c r="L202" s="159"/>
      <c r="M202" s="159">
        <f t="shared" si="17"/>
        <v>0</v>
      </c>
    </row>
    <row r="203" spans="1:13">
      <c r="A203" s="28" t="s">
        <v>195</v>
      </c>
      <c r="B203" s="128"/>
      <c r="C203" s="128" t="s">
        <v>24</v>
      </c>
      <c r="D203" s="128" t="s">
        <v>17</v>
      </c>
      <c r="E203" s="29">
        <v>1777</v>
      </c>
      <c r="F203" s="38">
        <v>170</v>
      </c>
      <c r="G203" s="38">
        <v>170</v>
      </c>
      <c r="H203" s="38">
        <v>150</v>
      </c>
      <c r="I203" s="159"/>
      <c r="J203" s="159"/>
      <c r="K203" s="159"/>
      <c r="L203" s="159">
        <v>16</v>
      </c>
      <c r="M203" s="159">
        <f t="shared" si="17"/>
        <v>16</v>
      </c>
    </row>
    <row r="204" spans="1:13">
      <c r="A204" s="28" t="s">
        <v>195</v>
      </c>
      <c r="B204" s="128"/>
      <c r="C204" s="128" t="s">
        <v>24</v>
      </c>
      <c r="D204" s="128" t="s">
        <v>11</v>
      </c>
      <c r="E204" s="29">
        <v>889</v>
      </c>
      <c r="F204" s="38">
        <v>50</v>
      </c>
      <c r="G204" s="38">
        <v>50</v>
      </c>
      <c r="H204" s="38">
        <v>75</v>
      </c>
      <c r="I204" s="159"/>
      <c r="J204" s="159"/>
      <c r="K204" s="159"/>
      <c r="L204" s="159">
        <v>8</v>
      </c>
      <c r="M204" s="159">
        <f t="shared" si="17"/>
        <v>8</v>
      </c>
    </row>
    <row r="205" spans="1:13">
      <c r="A205" s="20" t="s">
        <v>196</v>
      </c>
      <c r="B205" s="21"/>
      <c r="C205" s="21" t="s">
        <v>24</v>
      </c>
      <c r="D205" s="21" t="s">
        <v>17</v>
      </c>
      <c r="E205" s="22">
        <v>2520</v>
      </c>
      <c r="F205" s="26">
        <v>732</v>
      </c>
      <c r="G205" s="26">
        <v>732</v>
      </c>
      <c r="H205" s="26">
        <v>324</v>
      </c>
      <c r="I205" s="159"/>
      <c r="J205" s="159">
        <v>62</v>
      </c>
      <c r="K205" s="159"/>
      <c r="L205" s="159">
        <v>36</v>
      </c>
      <c r="M205" s="159">
        <f t="shared" si="17"/>
        <v>98</v>
      </c>
    </row>
    <row r="206" spans="1:13">
      <c r="A206" s="28" t="s">
        <v>197</v>
      </c>
      <c r="B206" s="29"/>
      <c r="C206" s="29" t="s">
        <v>24</v>
      </c>
      <c r="D206" s="29" t="s">
        <v>17</v>
      </c>
      <c r="E206" s="30">
        <f>10*177.721</f>
        <v>1777.21</v>
      </c>
      <c r="F206" s="38">
        <v>150</v>
      </c>
      <c r="G206" s="38">
        <v>150</v>
      </c>
      <c r="H206" s="38">
        <v>150</v>
      </c>
      <c r="I206" s="159">
        <v>29</v>
      </c>
      <c r="J206" s="159"/>
      <c r="K206" s="159">
        <v>56</v>
      </c>
      <c r="L206" s="159">
        <v>18</v>
      </c>
      <c r="M206" s="159">
        <f t="shared" si="17"/>
        <v>103</v>
      </c>
    </row>
    <row r="207" spans="1:13">
      <c r="A207" s="28" t="s">
        <v>206</v>
      </c>
      <c r="B207" s="29"/>
      <c r="C207" s="29" t="s">
        <v>24</v>
      </c>
      <c r="D207" s="29" t="s">
        <v>17</v>
      </c>
      <c r="E207" s="30">
        <f>20*177.721</f>
        <v>3554.42</v>
      </c>
      <c r="F207" s="38">
        <v>0</v>
      </c>
      <c r="G207" s="38">
        <v>0</v>
      </c>
      <c r="H207" s="38">
        <v>142</v>
      </c>
      <c r="I207" s="159"/>
      <c r="J207" s="159"/>
      <c r="K207" s="159"/>
      <c r="L207" s="159"/>
      <c r="M207" s="159">
        <f t="shared" si="17"/>
        <v>0</v>
      </c>
    </row>
    <row r="208" spans="1:13">
      <c r="A208" s="20" t="s">
        <v>198</v>
      </c>
      <c r="B208" s="20"/>
      <c r="C208" s="21" t="s">
        <v>24</v>
      </c>
      <c r="D208" s="21" t="s">
        <v>17</v>
      </c>
      <c r="E208" s="22">
        <f>15*177.721</f>
        <v>2665.8150000000001</v>
      </c>
      <c r="F208" s="26">
        <v>401</v>
      </c>
      <c r="G208" s="26">
        <v>401</v>
      </c>
      <c r="H208" s="26">
        <v>500</v>
      </c>
      <c r="I208" s="159">
        <v>56</v>
      </c>
      <c r="J208" s="159">
        <v>40</v>
      </c>
      <c r="K208" s="159">
        <v>48</v>
      </c>
      <c r="L208" s="159">
        <v>108</v>
      </c>
      <c r="M208" s="159">
        <f t="shared" si="17"/>
        <v>252</v>
      </c>
    </row>
    <row r="209" spans="1:13" ht="12" thickBot="1">
      <c r="A209" s="43" t="s">
        <v>7</v>
      </c>
      <c r="B209" s="43" t="s">
        <v>7</v>
      </c>
      <c r="C209" s="44" t="s">
        <v>7</v>
      </c>
      <c r="D209" s="44" t="s">
        <v>7</v>
      </c>
      <c r="E209" s="44" t="s">
        <v>7</v>
      </c>
      <c r="F209" s="1"/>
      <c r="G209" s="1"/>
    </row>
    <row r="210" spans="1:13" ht="12" thickBot="1">
      <c r="A210" s="14" t="s">
        <v>199</v>
      </c>
      <c r="B210" s="15"/>
      <c r="C210" s="129"/>
      <c r="D210" s="130"/>
      <c r="E210" s="131">
        <f t="shared" ref="E210:M210" si="18">E186+E146+E131+E104+E93+E69+E43+E32+E8</f>
        <v>557364.21565046604</v>
      </c>
      <c r="F210" s="131">
        <f t="shared" si="18"/>
        <v>33264</v>
      </c>
      <c r="G210" s="131">
        <f t="shared" si="18"/>
        <v>34980</v>
      </c>
      <c r="H210" s="131">
        <f t="shared" si="18"/>
        <v>25719</v>
      </c>
      <c r="I210" s="131">
        <f t="shared" si="18"/>
        <v>1987</v>
      </c>
      <c r="J210" s="131">
        <f t="shared" si="18"/>
        <v>750</v>
      </c>
      <c r="K210" s="131">
        <f t="shared" si="18"/>
        <v>694</v>
      </c>
      <c r="L210" s="131">
        <f t="shared" si="18"/>
        <v>639</v>
      </c>
      <c r="M210" s="131">
        <f t="shared" si="18"/>
        <v>4070</v>
      </c>
    </row>
    <row r="211" spans="1:13">
      <c r="A211" s="1"/>
      <c r="B211" s="1"/>
      <c r="C211" s="1"/>
      <c r="D211" s="1"/>
      <c r="E211" s="1"/>
      <c r="F211" s="1"/>
      <c r="G211" s="1"/>
    </row>
    <row r="212" spans="1:13">
      <c r="A212" s="1"/>
      <c r="B212" s="1"/>
      <c r="C212" s="1"/>
      <c r="D212" s="1"/>
      <c r="E212" s="1"/>
      <c r="F212" s="1"/>
      <c r="G212" s="1"/>
    </row>
    <row r="222" spans="1:13">
      <c r="M222" s="167"/>
    </row>
  </sheetData>
  <autoFilter ref="A9:M210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12"/>
  <sheetViews>
    <sheetView topLeftCell="A169" workbookViewId="0">
      <selection activeCell="M210" sqref="M210"/>
    </sheetView>
  </sheetViews>
  <sheetFormatPr baseColWidth="10" defaultColWidth="30" defaultRowHeight="11.25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3" width="12.5703125" style="3" customWidth="1"/>
    <col min="14" max="14" width="12.28515625" style="3" customWidth="1"/>
    <col min="15" max="15" width="11.7109375" style="3" customWidth="1"/>
    <col min="16" max="16" width="13.140625" style="3" customWidth="1"/>
    <col min="17" max="16384" width="30" style="3"/>
  </cols>
  <sheetData>
    <row r="1" spans="1:14">
      <c r="A1" s="1"/>
      <c r="B1" s="1"/>
      <c r="C1" s="2"/>
      <c r="D1" s="2"/>
      <c r="E1" s="2"/>
      <c r="F1" s="1"/>
      <c r="G1" s="1"/>
    </row>
    <row r="2" spans="1:14">
      <c r="A2" s="208" t="s">
        <v>228</v>
      </c>
      <c r="B2" s="208"/>
      <c r="C2" s="208"/>
      <c r="D2" s="208"/>
      <c r="E2" s="208"/>
      <c r="F2" s="208"/>
      <c r="G2" s="208"/>
      <c r="H2" s="208"/>
      <c r="I2" s="208"/>
    </row>
    <row r="3" spans="1:14">
      <c r="A3" s="206" t="s">
        <v>229</v>
      </c>
      <c r="B3" s="206"/>
      <c r="C3" s="206"/>
      <c r="D3" s="206"/>
      <c r="E3" s="206"/>
      <c r="F3" s="206"/>
      <c r="G3" s="206"/>
      <c r="H3" s="206"/>
      <c r="I3" s="206"/>
    </row>
    <row r="4" spans="1:14" ht="12" thickBot="1">
      <c r="A4" s="1"/>
      <c r="B4" s="1"/>
      <c r="C4" s="2"/>
      <c r="D4" s="2"/>
      <c r="E4" s="2"/>
      <c r="F4" s="1"/>
      <c r="G4" s="1"/>
    </row>
    <row r="5" spans="1:14">
      <c r="A5" s="5"/>
      <c r="B5" s="5"/>
      <c r="C5" s="6"/>
      <c r="D5" s="7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2" thickBot="1">
      <c r="A6" s="9" t="s">
        <v>0</v>
      </c>
      <c r="B6" s="10" t="s">
        <v>1</v>
      </c>
      <c r="C6" s="11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201</v>
      </c>
      <c r="I6" s="165">
        <v>45322</v>
      </c>
      <c r="J6" s="165">
        <v>45350</v>
      </c>
      <c r="K6" s="165">
        <v>45352</v>
      </c>
      <c r="L6" s="165">
        <v>45384</v>
      </c>
      <c r="M6" s="165">
        <v>45415</v>
      </c>
      <c r="N6" s="160" t="s">
        <v>225</v>
      </c>
    </row>
    <row r="7" spans="1:14" ht="12" thickBot="1">
      <c r="A7" s="12" t="s">
        <v>7</v>
      </c>
      <c r="B7" s="12" t="s">
        <v>7</v>
      </c>
      <c r="C7" s="12" t="s">
        <v>7</v>
      </c>
      <c r="D7" s="12" t="s">
        <v>7</v>
      </c>
      <c r="E7" s="13" t="s">
        <v>7</v>
      </c>
      <c r="F7" s="1"/>
      <c r="G7" s="1"/>
    </row>
    <row r="8" spans="1:14" ht="12" thickBot="1">
      <c r="A8" s="14" t="s">
        <v>8</v>
      </c>
      <c r="B8" s="15"/>
      <c r="C8" s="16"/>
      <c r="D8" s="15"/>
      <c r="E8" s="17">
        <f t="shared" ref="E8:N8" si="0">SUM(E10:E30)</f>
        <v>25854.21803208</v>
      </c>
      <c r="F8" s="17">
        <f t="shared" si="0"/>
        <v>4010</v>
      </c>
      <c r="G8" s="17">
        <f t="shared" si="0"/>
        <v>4010</v>
      </c>
      <c r="H8" s="17">
        <f t="shared" si="0"/>
        <v>2349</v>
      </c>
      <c r="I8" s="17">
        <f t="shared" si="0"/>
        <v>56</v>
      </c>
      <c r="J8" s="17">
        <f t="shared" si="0"/>
        <v>46</v>
      </c>
      <c r="K8" s="17">
        <f t="shared" si="0"/>
        <v>41</v>
      </c>
      <c r="L8" s="17">
        <f>SUM(L10:L30)</f>
        <v>43</v>
      </c>
      <c r="M8" s="17">
        <f>SUM(M10:M30)</f>
        <v>28</v>
      </c>
      <c r="N8" s="17">
        <f t="shared" si="0"/>
        <v>214</v>
      </c>
    </row>
    <row r="9" spans="1:14">
      <c r="A9" s="18"/>
      <c r="B9" s="18"/>
      <c r="C9" s="18"/>
      <c r="D9" s="18"/>
      <c r="E9" s="18"/>
      <c r="F9" s="1"/>
      <c r="G9" s="1"/>
      <c r="J9" s="134"/>
      <c r="K9" s="134"/>
      <c r="L9" s="134"/>
      <c r="M9" s="134"/>
    </row>
    <row r="10" spans="1:14">
      <c r="A10" s="19" t="s">
        <v>9</v>
      </c>
      <c r="B10" s="20"/>
      <c r="C10" s="21" t="s">
        <v>10</v>
      </c>
      <c r="D10" s="21" t="s">
        <v>203</v>
      </c>
      <c r="E10" s="22">
        <v>53</v>
      </c>
      <c r="F10" s="23">
        <v>0</v>
      </c>
      <c r="G10" s="23">
        <v>0</v>
      </c>
      <c r="H10" s="23">
        <v>51</v>
      </c>
      <c r="I10" s="159"/>
      <c r="J10" s="159"/>
      <c r="K10" s="159"/>
      <c r="L10" s="159"/>
      <c r="M10" s="159"/>
      <c r="N10" s="159">
        <f>SUM(I10:M10)</f>
        <v>0</v>
      </c>
    </row>
    <row r="11" spans="1:14">
      <c r="A11" s="19" t="s">
        <v>12</v>
      </c>
      <c r="B11" s="20"/>
      <c r="C11" s="21" t="s">
        <v>10</v>
      </c>
      <c r="D11" s="21" t="s">
        <v>11</v>
      </c>
      <c r="E11" s="22">
        <v>38</v>
      </c>
      <c r="F11" s="23">
        <v>0</v>
      </c>
      <c r="G11" s="23">
        <v>0</v>
      </c>
      <c r="H11" s="23">
        <v>0</v>
      </c>
      <c r="I11" s="159"/>
      <c r="J11" s="159"/>
      <c r="K11" s="159"/>
      <c r="L11" s="159"/>
      <c r="M11" s="159"/>
      <c r="N11" s="159">
        <f t="shared" ref="N11:N30" si="1">SUM(I11:M11)</f>
        <v>0</v>
      </c>
    </row>
    <row r="12" spans="1:14">
      <c r="A12" s="19" t="s">
        <v>13</v>
      </c>
      <c r="B12" s="20"/>
      <c r="C12" s="21" t="s">
        <v>14</v>
      </c>
      <c r="D12" s="21" t="s">
        <v>11</v>
      </c>
      <c r="E12" s="22">
        <v>202</v>
      </c>
      <c r="F12" s="23">
        <v>0</v>
      </c>
      <c r="G12" s="23">
        <v>0</v>
      </c>
      <c r="H12" s="23">
        <v>0</v>
      </c>
      <c r="I12" s="159"/>
      <c r="J12" s="159"/>
      <c r="K12" s="159"/>
      <c r="L12" s="159"/>
      <c r="M12" s="159"/>
      <c r="N12" s="159">
        <f t="shared" si="1"/>
        <v>0</v>
      </c>
    </row>
    <row r="13" spans="1:14">
      <c r="A13" s="19" t="s">
        <v>15</v>
      </c>
      <c r="B13" s="20"/>
      <c r="C13" s="24" t="s">
        <v>14</v>
      </c>
      <c r="D13" s="24" t="s">
        <v>11</v>
      </c>
      <c r="E13" s="25">
        <v>82</v>
      </c>
      <c r="F13" s="23">
        <v>0</v>
      </c>
      <c r="G13" s="23">
        <v>0</v>
      </c>
      <c r="H13" s="23">
        <v>0</v>
      </c>
      <c r="I13" s="159"/>
      <c r="J13" s="159"/>
      <c r="K13" s="159"/>
      <c r="L13" s="159"/>
      <c r="M13" s="159"/>
      <c r="N13" s="159">
        <f t="shared" si="1"/>
        <v>0</v>
      </c>
    </row>
    <row r="14" spans="1:14">
      <c r="A14" s="19" t="s">
        <v>16</v>
      </c>
      <c r="B14" s="20"/>
      <c r="C14" s="21" t="s">
        <v>10</v>
      </c>
      <c r="D14" s="21" t="s">
        <v>17</v>
      </c>
      <c r="E14" s="22">
        <v>1025</v>
      </c>
      <c r="F14" s="26">
        <v>0</v>
      </c>
      <c r="G14" s="26">
        <v>0</v>
      </c>
      <c r="H14" s="26">
        <v>0</v>
      </c>
      <c r="I14" s="159"/>
      <c r="J14" s="159"/>
      <c r="K14" s="159"/>
      <c r="L14" s="159"/>
      <c r="M14" s="159"/>
      <c r="N14" s="159">
        <f t="shared" si="1"/>
        <v>0</v>
      </c>
    </row>
    <row r="15" spans="1:14">
      <c r="A15" s="19" t="s">
        <v>18</v>
      </c>
      <c r="B15" s="20"/>
      <c r="C15" s="21" t="s">
        <v>10</v>
      </c>
      <c r="D15" s="21" t="s">
        <v>17</v>
      </c>
      <c r="E15" s="22">
        <v>391</v>
      </c>
      <c r="F15" s="26">
        <v>117</v>
      </c>
      <c r="G15" s="26">
        <v>117</v>
      </c>
      <c r="H15" s="26">
        <v>98</v>
      </c>
      <c r="I15" s="159"/>
      <c r="J15" s="159"/>
      <c r="K15" s="159"/>
      <c r="L15" s="159"/>
      <c r="M15" s="159"/>
      <c r="N15" s="159">
        <f t="shared" si="1"/>
        <v>0</v>
      </c>
    </row>
    <row r="16" spans="1:14">
      <c r="A16" s="27" t="s">
        <v>19</v>
      </c>
      <c r="B16" s="28"/>
      <c r="C16" s="29" t="s">
        <v>10</v>
      </c>
      <c r="D16" s="29" t="s">
        <v>17</v>
      </c>
      <c r="E16" s="30">
        <v>1066</v>
      </c>
      <c r="F16" s="26">
        <v>250</v>
      </c>
      <c r="G16" s="26">
        <v>250</v>
      </c>
      <c r="H16" s="26">
        <v>200</v>
      </c>
      <c r="I16" s="159"/>
      <c r="J16" s="159"/>
      <c r="K16" s="159"/>
      <c r="L16" s="159"/>
      <c r="M16" s="159"/>
      <c r="N16" s="159">
        <f t="shared" si="1"/>
        <v>0</v>
      </c>
    </row>
    <row r="17" spans="1:14">
      <c r="A17" s="27" t="s">
        <v>20</v>
      </c>
      <c r="B17" s="28"/>
      <c r="C17" s="29" t="s">
        <v>21</v>
      </c>
      <c r="D17" s="29" t="s">
        <v>11</v>
      </c>
      <c r="E17" s="30">
        <f>2406480*177.721/1000000</f>
        <v>427.68203208</v>
      </c>
      <c r="F17" s="26">
        <v>100</v>
      </c>
      <c r="G17" s="26">
        <v>100</v>
      </c>
      <c r="H17" s="26">
        <v>100</v>
      </c>
      <c r="I17" s="159"/>
      <c r="J17" s="159"/>
      <c r="K17" s="159"/>
      <c r="L17" s="159">
        <v>38</v>
      </c>
      <c r="M17" s="159"/>
      <c r="N17" s="159">
        <f t="shared" si="1"/>
        <v>38</v>
      </c>
    </row>
    <row r="18" spans="1:14">
      <c r="A18" s="19" t="s">
        <v>22</v>
      </c>
      <c r="B18" s="31"/>
      <c r="C18" s="21" t="s">
        <v>10</v>
      </c>
      <c r="D18" s="21" t="s">
        <v>11</v>
      </c>
      <c r="E18" s="22">
        <v>1066.326</v>
      </c>
      <c r="F18" s="23"/>
      <c r="G18" s="23"/>
      <c r="H18" s="23">
        <v>0</v>
      </c>
      <c r="I18" s="159"/>
      <c r="J18" s="159"/>
      <c r="K18" s="159"/>
      <c r="L18" s="159"/>
      <c r="M18" s="159"/>
      <c r="N18" s="159">
        <f t="shared" si="1"/>
        <v>0</v>
      </c>
    </row>
    <row r="19" spans="1:14">
      <c r="A19" s="28" t="s">
        <v>23</v>
      </c>
      <c r="B19" s="29"/>
      <c r="C19" s="29" t="s">
        <v>24</v>
      </c>
      <c r="D19" s="29" t="s">
        <v>17</v>
      </c>
      <c r="E19" s="30">
        <f>6*177.721</f>
        <v>1066.326</v>
      </c>
      <c r="F19" s="26">
        <v>101</v>
      </c>
      <c r="G19" s="26">
        <v>101</v>
      </c>
      <c r="H19" s="26">
        <v>0</v>
      </c>
      <c r="I19" s="159"/>
      <c r="J19" s="159"/>
      <c r="K19" s="159"/>
      <c r="L19" s="159"/>
      <c r="M19" s="159"/>
      <c r="N19" s="159">
        <f t="shared" si="1"/>
        <v>0</v>
      </c>
    </row>
    <row r="20" spans="1:14">
      <c r="A20" s="19" t="s">
        <v>25</v>
      </c>
      <c r="B20" s="31"/>
      <c r="C20" s="21" t="s">
        <v>26</v>
      </c>
      <c r="D20" s="21" t="s">
        <v>17</v>
      </c>
      <c r="E20" s="22">
        <v>807</v>
      </c>
      <c r="F20" s="26">
        <v>0</v>
      </c>
      <c r="G20" s="26">
        <v>0</v>
      </c>
      <c r="H20" s="26">
        <v>0</v>
      </c>
      <c r="I20" s="159"/>
      <c r="J20" s="159"/>
      <c r="K20" s="159"/>
      <c r="L20" s="159"/>
      <c r="M20" s="159"/>
      <c r="N20" s="159">
        <f t="shared" si="1"/>
        <v>0</v>
      </c>
    </row>
    <row r="21" spans="1:14">
      <c r="A21" s="19" t="s">
        <v>27</v>
      </c>
      <c r="B21" s="21"/>
      <c r="C21" s="21" t="s">
        <v>26</v>
      </c>
      <c r="D21" s="21" t="s">
        <v>17</v>
      </c>
      <c r="E21" s="22">
        <v>888</v>
      </c>
      <c r="F21" s="26">
        <v>78</v>
      </c>
      <c r="G21" s="26">
        <v>0</v>
      </c>
      <c r="H21" s="26">
        <v>0</v>
      </c>
      <c r="I21" s="159"/>
      <c r="J21" s="159"/>
      <c r="K21" s="159"/>
      <c r="L21" s="159"/>
      <c r="M21" s="159"/>
      <c r="N21" s="159">
        <f t="shared" si="1"/>
        <v>0</v>
      </c>
    </row>
    <row r="22" spans="1:14">
      <c r="A22" s="27" t="s">
        <v>28</v>
      </c>
      <c r="B22" s="28"/>
      <c r="C22" s="29" t="s">
        <v>29</v>
      </c>
      <c r="D22" s="29" t="s">
        <v>17</v>
      </c>
      <c r="E22" s="30">
        <v>2786</v>
      </c>
      <c r="F22" s="26">
        <v>170</v>
      </c>
      <c r="G22" s="26">
        <v>170</v>
      </c>
      <c r="H22" s="26">
        <v>30</v>
      </c>
      <c r="I22" s="159"/>
      <c r="J22" s="159"/>
      <c r="K22" s="159"/>
      <c r="L22" s="159"/>
      <c r="M22" s="159"/>
      <c r="N22" s="159">
        <f t="shared" si="1"/>
        <v>0</v>
      </c>
    </row>
    <row r="23" spans="1:14">
      <c r="A23" s="32" t="s">
        <v>30</v>
      </c>
      <c r="B23" s="20" t="s">
        <v>31</v>
      </c>
      <c r="C23" s="21" t="s">
        <v>29</v>
      </c>
      <c r="D23" s="21" t="s">
        <v>11</v>
      </c>
      <c r="E23" s="22">
        <v>3380</v>
      </c>
      <c r="F23" s="26">
        <v>250</v>
      </c>
      <c r="G23" s="26">
        <v>250</v>
      </c>
      <c r="H23" s="26">
        <v>150</v>
      </c>
      <c r="I23" s="159">
        <v>56</v>
      </c>
      <c r="J23" s="159">
        <v>7</v>
      </c>
      <c r="K23" s="159">
        <v>11</v>
      </c>
      <c r="L23" s="159"/>
      <c r="M23" s="159">
        <v>6</v>
      </c>
      <c r="N23" s="159">
        <f t="shared" si="1"/>
        <v>80</v>
      </c>
    </row>
    <row r="24" spans="1:14">
      <c r="A24" s="19" t="s">
        <v>32</v>
      </c>
      <c r="B24" s="20"/>
      <c r="C24" s="21" t="s">
        <v>33</v>
      </c>
      <c r="D24" s="21" t="s">
        <v>11</v>
      </c>
      <c r="E24" s="22">
        <v>710.88400000000001</v>
      </c>
      <c r="F24" s="26">
        <v>100</v>
      </c>
      <c r="G24" s="26">
        <v>100</v>
      </c>
      <c r="H24" s="26">
        <v>0</v>
      </c>
      <c r="I24" s="159"/>
      <c r="J24" s="159"/>
      <c r="K24" s="159"/>
      <c r="L24" s="159"/>
      <c r="M24" s="159"/>
      <c r="N24" s="159">
        <f t="shared" si="1"/>
        <v>0</v>
      </c>
    </row>
    <row r="25" spans="1:14">
      <c r="A25" s="33" t="s">
        <v>34</v>
      </c>
      <c r="B25" s="34"/>
      <c r="C25" s="35" t="s">
        <v>24</v>
      </c>
      <c r="D25" s="35" t="s">
        <v>17</v>
      </c>
      <c r="E25" s="36">
        <v>446</v>
      </c>
      <c r="F25" s="37">
        <v>44</v>
      </c>
      <c r="G25" s="37">
        <v>44</v>
      </c>
      <c r="H25" s="37">
        <v>145</v>
      </c>
      <c r="I25" s="159"/>
      <c r="J25" s="159"/>
      <c r="K25" s="159"/>
      <c r="L25" s="159"/>
      <c r="M25" s="159"/>
      <c r="N25" s="159">
        <f t="shared" si="1"/>
        <v>0</v>
      </c>
    </row>
    <row r="26" spans="1:14">
      <c r="A26" s="33" t="s">
        <v>34</v>
      </c>
      <c r="B26" s="34"/>
      <c r="C26" s="35" t="s">
        <v>24</v>
      </c>
      <c r="D26" s="35" t="s">
        <v>35</v>
      </c>
      <c r="E26" s="36">
        <v>888</v>
      </c>
      <c r="F26" s="37">
        <v>0</v>
      </c>
      <c r="G26" s="37">
        <v>78</v>
      </c>
      <c r="H26" s="37">
        <v>75</v>
      </c>
      <c r="I26" s="159"/>
      <c r="J26" s="159"/>
      <c r="K26" s="159"/>
      <c r="L26" s="159">
        <v>5</v>
      </c>
      <c r="M26" s="159">
        <v>22</v>
      </c>
      <c r="N26" s="159">
        <f t="shared" si="1"/>
        <v>27</v>
      </c>
    </row>
    <row r="27" spans="1:14">
      <c r="A27" s="27" t="s">
        <v>36</v>
      </c>
      <c r="B27" s="28"/>
      <c r="C27" s="29" t="s">
        <v>24</v>
      </c>
      <c r="D27" s="29" t="s">
        <v>11</v>
      </c>
      <c r="E27" s="30">
        <v>3554</v>
      </c>
      <c r="F27" s="38">
        <v>1750</v>
      </c>
      <c r="G27" s="38">
        <v>1750</v>
      </c>
      <c r="H27" s="38">
        <v>750</v>
      </c>
      <c r="I27" s="159"/>
      <c r="J27" s="159">
        <v>39</v>
      </c>
      <c r="K27" s="159">
        <v>30</v>
      </c>
      <c r="L27" s="159"/>
      <c r="M27" s="159"/>
      <c r="N27" s="159">
        <f t="shared" si="1"/>
        <v>69</v>
      </c>
    </row>
    <row r="28" spans="1:14">
      <c r="A28" s="19" t="s">
        <v>37</v>
      </c>
      <c r="B28" s="20"/>
      <c r="C28" s="21" t="s">
        <v>29</v>
      </c>
      <c r="D28" s="21" t="s">
        <v>11</v>
      </c>
      <c r="E28" s="22">
        <v>902</v>
      </c>
      <c r="F28" s="26">
        <v>100</v>
      </c>
      <c r="G28" s="26">
        <v>100</v>
      </c>
      <c r="H28" s="26">
        <v>0</v>
      </c>
      <c r="I28" s="159"/>
      <c r="J28" s="159"/>
      <c r="K28" s="159"/>
      <c r="L28" s="159"/>
      <c r="M28" s="159"/>
      <c r="N28" s="159">
        <f t="shared" si="1"/>
        <v>0</v>
      </c>
    </row>
    <row r="29" spans="1:14">
      <c r="A29" s="19" t="s">
        <v>38</v>
      </c>
      <c r="B29" s="20"/>
      <c r="C29" s="21" t="s">
        <v>39</v>
      </c>
      <c r="D29" s="21" t="s">
        <v>11</v>
      </c>
      <c r="E29" s="22">
        <v>675</v>
      </c>
      <c r="F29" s="26">
        <v>650</v>
      </c>
      <c r="G29" s="26">
        <v>650</v>
      </c>
      <c r="H29" s="26">
        <v>650</v>
      </c>
      <c r="I29" s="159"/>
      <c r="J29" s="159"/>
      <c r="K29" s="159"/>
      <c r="L29" s="159"/>
      <c r="M29" s="159"/>
      <c r="N29" s="159">
        <f t="shared" si="1"/>
        <v>0</v>
      </c>
    </row>
    <row r="30" spans="1:14">
      <c r="A30" s="39" t="s">
        <v>40</v>
      </c>
      <c r="B30" s="40" t="s">
        <v>7</v>
      </c>
      <c r="C30" s="41" t="s">
        <v>41</v>
      </c>
      <c r="D30" s="41" t="s">
        <v>11</v>
      </c>
      <c r="E30" s="42">
        <v>5400</v>
      </c>
      <c r="F30" s="23">
        <v>300</v>
      </c>
      <c r="G30" s="23">
        <v>300</v>
      </c>
      <c r="H30" s="23">
        <v>100</v>
      </c>
      <c r="I30" s="159"/>
      <c r="J30" s="159"/>
      <c r="K30" s="159"/>
      <c r="L30" s="159"/>
      <c r="M30" s="159"/>
      <c r="N30" s="159">
        <f t="shared" si="1"/>
        <v>0</v>
      </c>
    </row>
    <row r="31" spans="1:14" ht="12" thickBot="1">
      <c r="A31" s="43" t="s">
        <v>7</v>
      </c>
      <c r="B31" s="43" t="s">
        <v>7</v>
      </c>
      <c r="C31" s="44" t="s">
        <v>7</v>
      </c>
      <c r="D31" s="44" t="s">
        <v>7</v>
      </c>
      <c r="E31" s="44" t="s">
        <v>7</v>
      </c>
      <c r="F31" s="1"/>
      <c r="G31" s="1"/>
    </row>
    <row r="32" spans="1:14" ht="12" thickBot="1">
      <c r="A32" s="45" t="s">
        <v>42</v>
      </c>
      <c r="B32" s="46"/>
      <c r="C32" s="46"/>
      <c r="D32" s="47"/>
      <c r="E32" s="17">
        <f t="shared" ref="E32:N32" si="2">SUM(E34:E41)</f>
        <v>2795.1389799999997</v>
      </c>
      <c r="F32" s="17">
        <f t="shared" si="2"/>
        <v>481</v>
      </c>
      <c r="G32" s="17">
        <f t="shared" si="2"/>
        <v>481</v>
      </c>
      <c r="H32" s="17">
        <f t="shared" si="2"/>
        <v>156</v>
      </c>
      <c r="I32" s="17">
        <f t="shared" si="2"/>
        <v>0</v>
      </c>
      <c r="J32" s="17">
        <f t="shared" si="2"/>
        <v>0</v>
      </c>
      <c r="K32" s="17">
        <f t="shared" si="2"/>
        <v>0</v>
      </c>
      <c r="L32" s="17">
        <f t="shared" si="2"/>
        <v>0</v>
      </c>
      <c r="M32" s="17">
        <f>SUM(M34:M41)</f>
        <v>0</v>
      </c>
      <c r="N32" s="17">
        <f t="shared" si="2"/>
        <v>0</v>
      </c>
    </row>
    <row r="33" spans="1:14">
      <c r="A33" s="43" t="s">
        <v>7</v>
      </c>
      <c r="B33" s="43" t="s">
        <v>7</v>
      </c>
      <c r="C33" s="44" t="s">
        <v>7</v>
      </c>
      <c r="D33" s="44" t="s">
        <v>7</v>
      </c>
      <c r="E33" s="44" t="s">
        <v>7</v>
      </c>
      <c r="F33" s="1"/>
      <c r="G33" s="1"/>
    </row>
    <row r="34" spans="1:14">
      <c r="A34" s="19" t="s">
        <v>43</v>
      </c>
      <c r="B34" s="20"/>
      <c r="C34" s="21" t="s">
        <v>44</v>
      </c>
      <c r="D34" s="21" t="s">
        <v>11</v>
      </c>
      <c r="E34" s="22">
        <v>956.13897999999995</v>
      </c>
      <c r="F34" s="48">
        <v>150</v>
      </c>
      <c r="G34" s="48">
        <v>150</v>
      </c>
      <c r="H34" s="48">
        <v>0</v>
      </c>
      <c r="I34" s="159"/>
      <c r="J34" s="159"/>
      <c r="K34" s="159"/>
      <c r="L34" s="159"/>
      <c r="M34" s="159"/>
      <c r="N34" s="159">
        <f>SUM(I34:M34)</f>
        <v>0</v>
      </c>
    </row>
    <row r="35" spans="1:14">
      <c r="A35" s="19" t="s">
        <v>45</v>
      </c>
      <c r="B35" s="21"/>
      <c r="C35" s="21" t="s">
        <v>44</v>
      </c>
      <c r="D35" s="21" t="s">
        <v>11</v>
      </c>
      <c r="E35" s="22">
        <v>667</v>
      </c>
      <c r="F35" s="48">
        <v>50</v>
      </c>
      <c r="G35" s="48">
        <v>50</v>
      </c>
      <c r="H35" s="48">
        <v>50</v>
      </c>
      <c r="I35" s="159"/>
      <c r="J35" s="159"/>
      <c r="K35" s="159"/>
      <c r="L35" s="159"/>
      <c r="M35" s="159"/>
      <c r="N35" s="159">
        <f t="shared" ref="N35:N41" si="3">SUM(I35:M35)</f>
        <v>0</v>
      </c>
    </row>
    <row r="36" spans="1:14">
      <c r="A36" s="19" t="s">
        <v>46</v>
      </c>
      <c r="B36" s="21"/>
      <c r="C36" s="21" t="s">
        <v>47</v>
      </c>
      <c r="D36" s="21" t="s">
        <v>11</v>
      </c>
      <c r="E36" s="22">
        <v>29</v>
      </c>
      <c r="F36" s="48">
        <v>20</v>
      </c>
      <c r="G36" s="48">
        <v>20</v>
      </c>
      <c r="H36" s="48">
        <v>20</v>
      </c>
      <c r="I36" s="159"/>
      <c r="J36" s="159"/>
      <c r="K36" s="159"/>
      <c r="L36" s="159"/>
      <c r="M36" s="159"/>
      <c r="N36" s="159">
        <f t="shared" si="3"/>
        <v>0</v>
      </c>
    </row>
    <row r="37" spans="1:14">
      <c r="A37" s="49" t="s">
        <v>48</v>
      </c>
      <c r="B37" s="29"/>
      <c r="C37" s="29" t="s">
        <v>49</v>
      </c>
      <c r="D37" s="29" t="s">
        <v>11</v>
      </c>
      <c r="E37" s="30">
        <v>109</v>
      </c>
      <c r="F37" s="48">
        <v>109</v>
      </c>
      <c r="G37" s="48">
        <v>109</v>
      </c>
      <c r="H37" s="48">
        <v>0</v>
      </c>
      <c r="I37" s="159"/>
      <c r="J37" s="159"/>
      <c r="K37" s="159"/>
      <c r="L37" s="159"/>
      <c r="M37" s="159"/>
      <c r="N37" s="159">
        <f t="shared" si="3"/>
        <v>0</v>
      </c>
    </row>
    <row r="38" spans="1:14">
      <c r="A38" s="49" t="s">
        <v>50</v>
      </c>
      <c r="B38" s="29"/>
      <c r="C38" s="29" t="s">
        <v>49</v>
      </c>
      <c r="D38" s="29" t="s">
        <v>11</v>
      </c>
      <c r="E38" s="30">
        <v>66</v>
      </c>
      <c r="F38" s="48">
        <v>66</v>
      </c>
      <c r="G38" s="48">
        <v>66</v>
      </c>
      <c r="H38" s="48">
        <v>0</v>
      </c>
      <c r="I38" s="159"/>
      <c r="J38" s="159"/>
      <c r="K38" s="159"/>
      <c r="L38" s="159"/>
      <c r="M38" s="159"/>
      <c r="N38" s="159">
        <f t="shared" si="3"/>
        <v>0</v>
      </c>
    </row>
    <row r="39" spans="1:14">
      <c r="A39" s="49" t="s">
        <v>51</v>
      </c>
      <c r="B39" s="29"/>
      <c r="C39" s="29" t="s">
        <v>49</v>
      </c>
      <c r="D39" s="29" t="s">
        <v>11</v>
      </c>
      <c r="E39" s="30">
        <v>29</v>
      </c>
      <c r="F39" s="48">
        <v>29</v>
      </c>
      <c r="G39" s="48">
        <v>29</v>
      </c>
      <c r="H39" s="48">
        <v>29</v>
      </c>
      <c r="I39" s="159"/>
      <c r="J39" s="159"/>
      <c r="K39" s="159"/>
      <c r="L39" s="159"/>
      <c r="M39" s="159"/>
      <c r="N39" s="159">
        <f t="shared" si="3"/>
        <v>0</v>
      </c>
    </row>
    <row r="40" spans="1:14">
      <c r="A40" s="49" t="s">
        <v>52</v>
      </c>
      <c r="B40" s="29"/>
      <c r="C40" s="29" t="s">
        <v>49</v>
      </c>
      <c r="D40" s="29" t="s">
        <v>11</v>
      </c>
      <c r="E40" s="30">
        <v>341</v>
      </c>
      <c r="F40" s="48">
        <v>57</v>
      </c>
      <c r="G40" s="48">
        <v>57</v>
      </c>
      <c r="H40" s="48">
        <v>57</v>
      </c>
      <c r="I40" s="159"/>
      <c r="J40" s="159"/>
      <c r="K40" s="159"/>
      <c r="L40" s="159"/>
      <c r="M40" s="159"/>
      <c r="N40" s="159">
        <f t="shared" si="3"/>
        <v>0</v>
      </c>
    </row>
    <row r="41" spans="1:14">
      <c r="A41" s="19" t="s">
        <v>53</v>
      </c>
      <c r="B41" s="21"/>
      <c r="C41" s="21" t="s">
        <v>54</v>
      </c>
      <c r="D41" s="21" t="s">
        <v>11</v>
      </c>
      <c r="E41" s="22">
        <v>598</v>
      </c>
      <c r="F41" s="48">
        <v>0</v>
      </c>
      <c r="G41" s="48">
        <v>0</v>
      </c>
      <c r="H41" s="48">
        <v>0</v>
      </c>
      <c r="I41" s="159"/>
      <c r="J41" s="159"/>
      <c r="K41" s="159"/>
      <c r="L41" s="159"/>
      <c r="M41" s="159"/>
      <c r="N41" s="159">
        <f t="shared" si="3"/>
        <v>0</v>
      </c>
    </row>
    <row r="42" spans="1:14" ht="12" thickBot="1">
      <c r="A42" s="43" t="s">
        <v>7</v>
      </c>
      <c r="B42" s="43" t="s">
        <v>7</v>
      </c>
      <c r="C42" s="44" t="s">
        <v>7</v>
      </c>
      <c r="D42" s="44" t="s">
        <v>7</v>
      </c>
      <c r="E42" s="44" t="s">
        <v>7</v>
      </c>
      <c r="F42" s="1"/>
      <c r="G42" s="1"/>
    </row>
    <row r="43" spans="1:14" ht="12" thickBot="1">
      <c r="A43" s="14" t="s">
        <v>55</v>
      </c>
      <c r="B43" s="15"/>
      <c r="C43" s="50"/>
      <c r="D43" s="47"/>
      <c r="E43" s="17">
        <f t="shared" ref="E43:N43" si="4">SUM(E45:E67)</f>
        <v>121922.489</v>
      </c>
      <c r="F43" s="17">
        <f t="shared" si="4"/>
        <v>7611</v>
      </c>
      <c r="G43" s="17">
        <f t="shared" si="4"/>
        <v>7611</v>
      </c>
      <c r="H43" s="17">
        <f t="shared" si="4"/>
        <v>2740</v>
      </c>
      <c r="I43" s="17">
        <f t="shared" si="4"/>
        <v>233</v>
      </c>
      <c r="J43" s="17">
        <f t="shared" si="4"/>
        <v>78</v>
      </c>
      <c r="K43" s="17">
        <f t="shared" si="4"/>
        <v>107</v>
      </c>
      <c r="L43" s="17">
        <f t="shared" si="4"/>
        <v>41</v>
      </c>
      <c r="M43" s="17">
        <f>SUM(M45:M67)</f>
        <v>236</v>
      </c>
      <c r="N43" s="17">
        <f t="shared" si="4"/>
        <v>695</v>
      </c>
    </row>
    <row r="44" spans="1:14">
      <c r="A44" s="43" t="s">
        <v>7</v>
      </c>
      <c r="B44" s="43" t="s">
        <v>7</v>
      </c>
      <c r="C44" s="44" t="s">
        <v>7</v>
      </c>
      <c r="D44" s="44" t="s">
        <v>7</v>
      </c>
      <c r="E44" s="44" t="s">
        <v>7</v>
      </c>
      <c r="F44" s="1"/>
      <c r="G44" s="1"/>
    </row>
    <row r="45" spans="1:14">
      <c r="A45" s="19" t="s">
        <v>56</v>
      </c>
      <c r="B45" s="51"/>
      <c r="C45" s="21" t="s">
        <v>57</v>
      </c>
      <c r="D45" s="21" t="s">
        <v>17</v>
      </c>
      <c r="E45" s="22">
        <v>5268</v>
      </c>
      <c r="F45" s="26">
        <v>600</v>
      </c>
      <c r="G45" s="26">
        <v>600</v>
      </c>
      <c r="H45" s="26">
        <v>400</v>
      </c>
      <c r="I45" s="159"/>
      <c r="J45" s="159"/>
      <c r="K45" s="159"/>
      <c r="L45" s="159"/>
      <c r="M45" s="159">
        <v>58</v>
      </c>
      <c r="N45" s="159">
        <f>SUM(I45:M45)</f>
        <v>58</v>
      </c>
    </row>
    <row r="46" spans="1:14">
      <c r="A46" s="19" t="s">
        <v>58</v>
      </c>
      <c r="B46" s="31"/>
      <c r="C46" s="21" t="s">
        <v>24</v>
      </c>
      <c r="D46" s="21" t="s">
        <v>17</v>
      </c>
      <c r="E46" s="22">
        <v>4167</v>
      </c>
      <c r="F46" s="26">
        <v>643</v>
      </c>
      <c r="G46" s="26">
        <v>643</v>
      </c>
      <c r="H46" s="26">
        <v>399</v>
      </c>
      <c r="I46" s="159">
        <v>62</v>
      </c>
      <c r="J46" s="159">
        <v>78</v>
      </c>
      <c r="K46" s="159">
        <v>107</v>
      </c>
      <c r="L46" s="159"/>
      <c r="M46" s="159">
        <v>150</v>
      </c>
      <c r="N46" s="159">
        <f t="shared" ref="N46:N67" si="5">SUM(I46:M46)</f>
        <v>397</v>
      </c>
    </row>
    <row r="47" spans="1:14">
      <c r="A47" s="19" t="s">
        <v>56</v>
      </c>
      <c r="B47" s="31"/>
      <c r="C47" s="21" t="s">
        <v>59</v>
      </c>
      <c r="D47" s="21" t="s">
        <v>17</v>
      </c>
      <c r="E47" s="22">
        <v>4776</v>
      </c>
      <c r="F47" s="26">
        <v>500</v>
      </c>
      <c r="G47" s="26">
        <v>500</v>
      </c>
      <c r="H47" s="26">
        <v>300</v>
      </c>
      <c r="I47" s="159"/>
      <c r="J47" s="159"/>
      <c r="K47" s="159"/>
      <c r="L47" s="159"/>
      <c r="M47" s="159"/>
      <c r="N47" s="159">
        <f t="shared" si="5"/>
        <v>0</v>
      </c>
    </row>
    <row r="48" spans="1:14">
      <c r="A48" s="52" t="s">
        <v>204</v>
      </c>
      <c r="B48" s="53"/>
      <c r="C48" s="54" t="s">
        <v>29</v>
      </c>
      <c r="D48" s="54" t="s">
        <v>17</v>
      </c>
      <c r="E48" s="55">
        <v>2602</v>
      </c>
      <c r="F48" s="26">
        <v>0</v>
      </c>
      <c r="G48" s="26">
        <v>0</v>
      </c>
      <c r="H48" s="26">
        <v>0</v>
      </c>
      <c r="I48" s="159"/>
      <c r="J48" s="159"/>
      <c r="K48" s="159"/>
      <c r="L48" s="159"/>
      <c r="M48" s="159"/>
      <c r="N48" s="159">
        <f t="shared" si="5"/>
        <v>0</v>
      </c>
    </row>
    <row r="49" spans="1:14">
      <c r="A49" s="19" t="s">
        <v>60</v>
      </c>
      <c r="B49" s="21" t="s">
        <v>61</v>
      </c>
      <c r="C49" s="21" t="s">
        <v>57</v>
      </c>
      <c r="D49" s="21" t="s">
        <v>17</v>
      </c>
      <c r="E49" s="22">
        <v>17322</v>
      </c>
      <c r="F49" s="26">
        <v>400</v>
      </c>
      <c r="G49" s="26">
        <v>400</v>
      </c>
      <c r="H49" s="26">
        <v>200</v>
      </c>
      <c r="I49" s="159"/>
      <c r="J49" s="159"/>
      <c r="K49" s="159"/>
      <c r="L49" s="159"/>
      <c r="M49" s="159"/>
      <c r="N49" s="159">
        <f t="shared" si="5"/>
        <v>0</v>
      </c>
    </row>
    <row r="50" spans="1:14">
      <c r="A50" s="19" t="s">
        <v>60</v>
      </c>
      <c r="B50" s="21" t="s">
        <v>61</v>
      </c>
      <c r="C50" s="21" t="s">
        <v>59</v>
      </c>
      <c r="D50" s="21" t="s">
        <v>17</v>
      </c>
      <c r="E50" s="22">
        <v>3389</v>
      </c>
      <c r="F50" s="26">
        <v>500</v>
      </c>
      <c r="G50" s="26">
        <v>500</v>
      </c>
      <c r="H50" s="26">
        <v>200</v>
      </c>
      <c r="I50" s="159"/>
      <c r="J50" s="159"/>
      <c r="K50" s="159"/>
      <c r="L50" s="159"/>
      <c r="M50" s="159"/>
      <c r="N50" s="159">
        <f t="shared" si="5"/>
        <v>0</v>
      </c>
    </row>
    <row r="51" spans="1:14">
      <c r="A51" s="19" t="s">
        <v>62</v>
      </c>
      <c r="B51" s="21" t="s">
        <v>61</v>
      </c>
      <c r="C51" s="21" t="s">
        <v>57</v>
      </c>
      <c r="D51" s="21" t="s">
        <v>17</v>
      </c>
      <c r="E51" s="22">
        <v>5845</v>
      </c>
      <c r="F51" s="26">
        <v>0</v>
      </c>
      <c r="G51" s="26">
        <v>0</v>
      </c>
      <c r="H51" s="26"/>
      <c r="I51" s="159"/>
      <c r="J51" s="159"/>
      <c r="K51" s="159"/>
      <c r="L51" s="159"/>
      <c r="M51" s="159"/>
      <c r="N51" s="159">
        <f t="shared" si="5"/>
        <v>0</v>
      </c>
    </row>
    <row r="52" spans="1:14">
      <c r="A52" s="19" t="s">
        <v>63</v>
      </c>
      <c r="B52" s="21" t="s">
        <v>61</v>
      </c>
      <c r="C52" s="21" t="s">
        <v>57</v>
      </c>
      <c r="D52" s="21" t="s">
        <v>17</v>
      </c>
      <c r="E52" s="22">
        <v>11690</v>
      </c>
      <c r="F52" s="26">
        <v>600</v>
      </c>
      <c r="G52" s="26">
        <v>600</v>
      </c>
      <c r="H52" s="26">
        <v>300</v>
      </c>
      <c r="I52" s="159">
        <v>152</v>
      </c>
      <c r="J52" s="159"/>
      <c r="K52" s="159"/>
      <c r="L52" s="159"/>
      <c r="M52" s="159">
        <v>7</v>
      </c>
      <c r="N52" s="159">
        <f t="shared" si="5"/>
        <v>159</v>
      </c>
    </row>
    <row r="53" spans="1:14">
      <c r="A53" s="19" t="s">
        <v>64</v>
      </c>
      <c r="B53" s="21" t="s">
        <v>61</v>
      </c>
      <c r="C53" s="21" t="s">
        <v>65</v>
      </c>
      <c r="D53" s="21" t="s">
        <v>17</v>
      </c>
      <c r="E53" s="22">
        <v>7570</v>
      </c>
      <c r="F53" s="26">
        <v>1618</v>
      </c>
      <c r="G53" s="26">
        <v>1618</v>
      </c>
      <c r="H53" s="26">
        <v>0</v>
      </c>
      <c r="I53" s="159"/>
      <c r="J53" s="159"/>
      <c r="K53" s="159"/>
      <c r="L53" s="159"/>
      <c r="M53" s="159"/>
      <c r="N53" s="159">
        <f t="shared" si="5"/>
        <v>0</v>
      </c>
    </row>
    <row r="54" spans="1:14">
      <c r="A54" s="19" t="s">
        <v>66</v>
      </c>
      <c r="B54" s="21"/>
      <c r="C54" s="21" t="s">
        <v>41</v>
      </c>
      <c r="D54" s="21" t="s">
        <v>11</v>
      </c>
      <c r="E54" s="22">
        <v>4900</v>
      </c>
      <c r="F54" s="48">
        <v>200</v>
      </c>
      <c r="G54" s="48">
        <v>200</v>
      </c>
      <c r="H54" s="48">
        <v>100</v>
      </c>
      <c r="I54" s="159"/>
      <c r="J54" s="159"/>
      <c r="K54" s="159"/>
      <c r="L54" s="159"/>
      <c r="M54" s="159"/>
      <c r="N54" s="159">
        <f t="shared" si="5"/>
        <v>0</v>
      </c>
    </row>
    <row r="55" spans="1:14">
      <c r="A55" s="19" t="s">
        <v>67</v>
      </c>
      <c r="B55" s="20"/>
      <c r="C55" s="21" t="s">
        <v>68</v>
      </c>
      <c r="D55" s="21" t="s">
        <v>11</v>
      </c>
      <c r="E55" s="21">
        <v>1058</v>
      </c>
      <c r="F55" s="48">
        <v>50</v>
      </c>
      <c r="G55" s="48">
        <v>50</v>
      </c>
      <c r="H55" s="48">
        <v>50</v>
      </c>
      <c r="I55" s="159"/>
      <c r="J55" s="159"/>
      <c r="K55" s="159"/>
      <c r="L55" s="159"/>
      <c r="M55" s="159"/>
      <c r="N55" s="159">
        <f t="shared" si="5"/>
        <v>0</v>
      </c>
    </row>
    <row r="56" spans="1:14">
      <c r="A56" s="19" t="s">
        <v>69</v>
      </c>
      <c r="B56" s="20"/>
      <c r="C56" s="21" t="s">
        <v>68</v>
      </c>
      <c r="D56" s="21" t="s">
        <v>11</v>
      </c>
      <c r="E56" s="21">
        <f>20.2*200</f>
        <v>4040</v>
      </c>
      <c r="F56" s="48">
        <v>350</v>
      </c>
      <c r="G56" s="48">
        <v>350</v>
      </c>
      <c r="H56" s="48">
        <v>200</v>
      </c>
      <c r="I56" s="159"/>
      <c r="J56" s="159"/>
      <c r="K56" s="159"/>
      <c r="L56" s="159"/>
      <c r="M56" s="159"/>
      <c r="N56" s="159">
        <f t="shared" si="5"/>
        <v>0</v>
      </c>
    </row>
    <row r="57" spans="1:14">
      <c r="A57" s="19" t="s">
        <v>202</v>
      </c>
      <c r="B57" s="19"/>
      <c r="C57" s="21" t="s">
        <v>68</v>
      </c>
      <c r="D57" s="21" t="s">
        <v>11</v>
      </c>
      <c r="E57" s="21">
        <f>12*200</f>
        <v>2400</v>
      </c>
      <c r="F57" s="48">
        <v>200</v>
      </c>
      <c r="G57" s="48">
        <v>200</v>
      </c>
      <c r="H57" s="48">
        <v>100</v>
      </c>
      <c r="I57" s="159"/>
      <c r="J57" s="159"/>
      <c r="K57" s="159"/>
      <c r="L57" s="159"/>
      <c r="M57" s="159"/>
      <c r="N57" s="159">
        <f t="shared" si="5"/>
        <v>0</v>
      </c>
    </row>
    <row r="58" spans="1:14">
      <c r="A58" s="19" t="s">
        <v>70</v>
      </c>
      <c r="B58" s="20"/>
      <c r="C58" s="21" t="s">
        <v>71</v>
      </c>
      <c r="D58" s="21" t="s">
        <v>11</v>
      </c>
      <c r="E58" s="21">
        <v>1073</v>
      </c>
      <c r="F58" s="48">
        <v>50</v>
      </c>
      <c r="G58" s="48">
        <v>50</v>
      </c>
      <c r="H58" s="48">
        <v>0</v>
      </c>
      <c r="I58" s="159"/>
      <c r="J58" s="159"/>
      <c r="K58" s="159"/>
      <c r="L58" s="159"/>
      <c r="M58" s="159"/>
      <c r="N58" s="159">
        <f t="shared" si="5"/>
        <v>0</v>
      </c>
    </row>
    <row r="59" spans="1:14">
      <c r="A59" s="19" t="s">
        <v>72</v>
      </c>
      <c r="B59" s="20"/>
      <c r="C59" s="21" t="s">
        <v>68</v>
      </c>
      <c r="D59" s="21" t="s">
        <v>11</v>
      </c>
      <c r="E59" s="21">
        <v>550</v>
      </c>
      <c r="F59" s="26"/>
      <c r="G59" s="26"/>
      <c r="H59" s="26">
        <v>0</v>
      </c>
      <c r="I59" s="159"/>
      <c r="J59" s="159"/>
      <c r="K59" s="159"/>
      <c r="L59" s="159"/>
      <c r="M59" s="159"/>
      <c r="N59" s="159">
        <f t="shared" si="5"/>
        <v>0</v>
      </c>
    </row>
    <row r="60" spans="1:14">
      <c r="A60" s="19" t="s">
        <v>73</v>
      </c>
      <c r="B60" s="20"/>
      <c r="C60" s="21" t="s">
        <v>29</v>
      </c>
      <c r="D60" s="21" t="s">
        <v>11</v>
      </c>
      <c r="E60" s="21">
        <v>956</v>
      </c>
      <c r="F60" s="26">
        <v>0</v>
      </c>
      <c r="G60" s="26">
        <v>0</v>
      </c>
      <c r="H60" s="26">
        <v>0</v>
      </c>
      <c r="I60" s="159"/>
      <c r="J60" s="159"/>
      <c r="K60" s="159"/>
      <c r="L60" s="159"/>
      <c r="M60" s="159"/>
      <c r="N60" s="159">
        <f t="shared" si="5"/>
        <v>0</v>
      </c>
    </row>
    <row r="61" spans="1:14">
      <c r="A61" s="19" t="s">
        <v>74</v>
      </c>
      <c r="B61" s="20"/>
      <c r="C61" s="21" t="s">
        <v>29</v>
      </c>
      <c r="D61" s="21" t="s">
        <v>11</v>
      </c>
      <c r="E61" s="22">
        <v>1599.489</v>
      </c>
      <c r="F61" s="26">
        <v>250</v>
      </c>
      <c r="G61" s="26">
        <v>250</v>
      </c>
      <c r="H61" s="26">
        <v>0</v>
      </c>
      <c r="I61" s="159"/>
      <c r="J61" s="159"/>
      <c r="K61" s="159"/>
      <c r="L61" s="159"/>
      <c r="M61" s="159"/>
      <c r="N61" s="159">
        <f t="shared" si="5"/>
        <v>0</v>
      </c>
    </row>
    <row r="62" spans="1:14">
      <c r="A62" s="19" t="s">
        <v>75</v>
      </c>
      <c r="B62" s="20"/>
      <c r="C62" s="21" t="s">
        <v>29</v>
      </c>
      <c r="D62" s="21" t="s">
        <v>11</v>
      </c>
      <c r="E62" s="21">
        <v>319</v>
      </c>
      <c r="F62" s="26">
        <v>50</v>
      </c>
      <c r="G62" s="26">
        <v>50</v>
      </c>
      <c r="H62" s="26">
        <v>0</v>
      </c>
      <c r="I62" s="159"/>
      <c r="J62" s="159"/>
      <c r="K62" s="159"/>
      <c r="L62" s="159"/>
      <c r="M62" s="159"/>
      <c r="N62" s="159">
        <f t="shared" si="5"/>
        <v>0</v>
      </c>
    </row>
    <row r="63" spans="1:14">
      <c r="A63" s="19" t="s">
        <v>76</v>
      </c>
      <c r="B63" s="20"/>
      <c r="C63" s="21" t="s">
        <v>29</v>
      </c>
      <c r="D63" s="21" t="s">
        <v>11</v>
      </c>
      <c r="E63" s="21">
        <v>963</v>
      </c>
      <c r="F63" s="26">
        <v>50</v>
      </c>
      <c r="G63" s="26">
        <v>50</v>
      </c>
      <c r="H63" s="26">
        <v>0</v>
      </c>
      <c r="I63" s="159"/>
      <c r="J63" s="159"/>
      <c r="K63" s="159"/>
      <c r="L63" s="159"/>
      <c r="M63" s="159"/>
      <c r="N63" s="159">
        <f t="shared" si="5"/>
        <v>0</v>
      </c>
    </row>
    <row r="64" spans="1:14">
      <c r="A64" s="19" t="s">
        <v>77</v>
      </c>
      <c r="B64" s="20"/>
      <c r="C64" s="21" t="s">
        <v>29</v>
      </c>
      <c r="D64" s="21" t="s">
        <v>11</v>
      </c>
      <c r="E64" s="22">
        <v>13000</v>
      </c>
      <c r="F64" s="26">
        <v>100</v>
      </c>
      <c r="G64" s="26">
        <v>100</v>
      </c>
      <c r="H64" s="26">
        <v>100</v>
      </c>
      <c r="I64" s="159">
        <v>19</v>
      </c>
      <c r="J64" s="159"/>
      <c r="K64" s="159"/>
      <c r="L64" s="159"/>
      <c r="M64" s="159">
        <v>21</v>
      </c>
      <c r="N64" s="159">
        <f t="shared" si="5"/>
        <v>40</v>
      </c>
    </row>
    <row r="65" spans="1:14">
      <c r="A65" s="27" t="s">
        <v>78</v>
      </c>
      <c r="B65" s="28"/>
      <c r="C65" s="29" t="s">
        <v>24</v>
      </c>
      <c r="D65" s="29" t="s">
        <v>17</v>
      </c>
      <c r="E65" s="30">
        <v>9774</v>
      </c>
      <c r="F65" s="38">
        <v>450</v>
      </c>
      <c r="G65" s="38">
        <v>450</v>
      </c>
      <c r="H65" s="38">
        <v>391</v>
      </c>
      <c r="I65" s="159"/>
      <c r="J65" s="159"/>
      <c r="K65" s="159"/>
      <c r="L65" s="159">
        <v>41</v>
      </c>
      <c r="M65" s="159"/>
      <c r="N65" s="159">
        <f t="shared" si="5"/>
        <v>41</v>
      </c>
    </row>
    <row r="66" spans="1:14">
      <c r="A66" s="19" t="s">
        <v>79</v>
      </c>
      <c r="B66" s="21" t="s">
        <v>61</v>
      </c>
      <c r="C66" s="21" t="s">
        <v>26</v>
      </c>
      <c r="D66" s="21" t="s">
        <v>17</v>
      </c>
      <c r="E66" s="22">
        <v>13329</v>
      </c>
      <c r="F66" s="26">
        <v>500</v>
      </c>
      <c r="G66" s="26">
        <v>500</v>
      </c>
      <c r="H66" s="26">
        <v>0</v>
      </c>
      <c r="I66" s="159"/>
      <c r="J66" s="159"/>
      <c r="K66" s="159"/>
      <c r="L66" s="159"/>
      <c r="M66" s="159"/>
      <c r="N66" s="159">
        <f t="shared" si="5"/>
        <v>0</v>
      </c>
    </row>
    <row r="67" spans="1:14">
      <c r="A67" s="19" t="s">
        <v>79</v>
      </c>
      <c r="B67" s="21" t="s">
        <v>61</v>
      </c>
      <c r="C67" s="21" t="s">
        <v>26</v>
      </c>
      <c r="D67" s="21" t="s">
        <v>17</v>
      </c>
      <c r="E67" s="22">
        <v>5332</v>
      </c>
      <c r="F67" s="26">
        <v>500</v>
      </c>
      <c r="G67" s="26">
        <v>500</v>
      </c>
      <c r="H67" s="26">
        <v>0</v>
      </c>
      <c r="I67" s="159"/>
      <c r="J67" s="159"/>
      <c r="K67" s="159"/>
      <c r="L67" s="159"/>
      <c r="M67" s="159"/>
      <c r="N67" s="159">
        <f t="shared" si="5"/>
        <v>0</v>
      </c>
    </row>
    <row r="68" spans="1:14" ht="12" thickBot="1">
      <c r="A68" s="56" t="s">
        <v>7</v>
      </c>
      <c r="B68" s="43" t="s">
        <v>7</v>
      </c>
      <c r="C68" s="44" t="s">
        <v>7</v>
      </c>
      <c r="D68" s="44" t="s">
        <v>7</v>
      </c>
      <c r="E68" s="57" t="s">
        <v>7</v>
      </c>
      <c r="F68" s="1"/>
      <c r="G68" s="1"/>
    </row>
    <row r="69" spans="1:14" ht="12" thickBot="1">
      <c r="A69" s="58" t="s">
        <v>80</v>
      </c>
      <c r="B69" s="59"/>
      <c r="C69" s="16"/>
      <c r="D69" s="15"/>
      <c r="E69" s="17">
        <f t="shared" ref="E69:N69" si="6">SUM(E71:E91)</f>
        <v>272976.37343000004</v>
      </c>
      <c r="F69" s="17">
        <f t="shared" si="6"/>
        <v>6169</v>
      </c>
      <c r="G69" s="17">
        <f t="shared" si="6"/>
        <v>6247</v>
      </c>
      <c r="H69" s="17">
        <f t="shared" si="6"/>
        <v>5804</v>
      </c>
      <c r="I69" s="17">
        <f t="shared" si="6"/>
        <v>821</v>
      </c>
      <c r="J69" s="17">
        <f t="shared" si="6"/>
        <v>219</v>
      </c>
      <c r="K69" s="17">
        <f t="shared" si="6"/>
        <v>1</v>
      </c>
      <c r="L69" s="17">
        <f t="shared" si="6"/>
        <v>245</v>
      </c>
      <c r="M69" s="17">
        <f>SUM(M71:M91)</f>
        <v>457</v>
      </c>
      <c r="N69" s="17">
        <f t="shared" si="6"/>
        <v>1743</v>
      </c>
    </row>
    <row r="70" spans="1:14">
      <c r="A70" s="56" t="s">
        <v>7</v>
      </c>
      <c r="B70" s="43" t="s">
        <v>7</v>
      </c>
      <c r="C70" s="44" t="s">
        <v>7</v>
      </c>
      <c r="D70" s="44" t="s">
        <v>7</v>
      </c>
      <c r="E70" s="44" t="s">
        <v>7</v>
      </c>
      <c r="F70" s="1"/>
      <c r="G70" s="1"/>
    </row>
    <row r="71" spans="1:14">
      <c r="A71" s="19" t="s">
        <v>81</v>
      </c>
      <c r="B71" s="21"/>
      <c r="C71" s="21" t="s">
        <v>82</v>
      </c>
      <c r="D71" s="21" t="s">
        <v>17</v>
      </c>
      <c r="E71" s="22">
        <v>2689</v>
      </c>
      <c r="F71" s="26"/>
      <c r="G71" s="26"/>
      <c r="H71" s="26"/>
      <c r="I71" s="159"/>
      <c r="J71" s="159"/>
      <c r="K71" s="159"/>
      <c r="L71" s="159"/>
      <c r="M71" s="159"/>
      <c r="N71" s="159">
        <f>SUM(I71:M71)</f>
        <v>0</v>
      </c>
    </row>
    <row r="72" spans="1:14">
      <c r="A72" s="19" t="s">
        <v>83</v>
      </c>
      <c r="B72" s="21"/>
      <c r="C72" s="21" t="s">
        <v>24</v>
      </c>
      <c r="D72" s="21" t="s">
        <v>17</v>
      </c>
      <c r="E72" s="22">
        <v>921</v>
      </c>
      <c r="F72" s="26">
        <v>0</v>
      </c>
      <c r="G72" s="26">
        <v>0</v>
      </c>
      <c r="H72" s="26"/>
      <c r="I72" s="159"/>
      <c r="J72" s="159"/>
      <c r="K72" s="159"/>
      <c r="L72" s="159"/>
      <c r="M72" s="159"/>
      <c r="N72" s="159">
        <f t="shared" ref="N72:N91" si="7">SUM(I72:M72)</f>
        <v>0</v>
      </c>
    </row>
    <row r="73" spans="1:14">
      <c r="A73" s="60" t="s">
        <v>84</v>
      </c>
      <c r="B73" s="61"/>
      <c r="C73" s="21" t="s">
        <v>59</v>
      </c>
      <c r="D73" s="21" t="s">
        <v>17</v>
      </c>
      <c r="E73" s="22">
        <v>13444</v>
      </c>
      <c r="F73" s="26"/>
      <c r="G73" s="26"/>
      <c r="H73" s="26"/>
      <c r="I73" s="159"/>
      <c r="J73" s="159"/>
      <c r="K73" s="159"/>
      <c r="L73" s="159"/>
      <c r="M73" s="159"/>
      <c r="N73" s="159">
        <f t="shared" si="7"/>
        <v>0</v>
      </c>
    </row>
    <row r="74" spans="1:14">
      <c r="A74" s="62" t="s">
        <v>85</v>
      </c>
      <c r="B74" s="63" t="s">
        <v>61</v>
      </c>
      <c r="C74" s="64" t="s">
        <v>86</v>
      </c>
      <c r="D74" s="64" t="s">
        <v>17</v>
      </c>
      <c r="E74" s="63">
        <v>4798.4670000000006</v>
      </c>
      <c r="F74" s="65">
        <v>700</v>
      </c>
      <c r="G74" s="65">
        <v>700</v>
      </c>
      <c r="H74" s="65">
        <v>1500</v>
      </c>
      <c r="I74" s="159">
        <v>572</v>
      </c>
      <c r="J74" s="159"/>
      <c r="K74" s="159"/>
      <c r="L74" s="159"/>
      <c r="M74" s="159">
        <v>6</v>
      </c>
      <c r="N74" s="159">
        <f t="shared" si="7"/>
        <v>578</v>
      </c>
    </row>
    <row r="75" spans="1:14">
      <c r="A75" s="66" t="s">
        <v>87</v>
      </c>
      <c r="B75" s="67"/>
      <c r="C75" s="68" t="s">
        <v>29</v>
      </c>
      <c r="D75" s="68" t="s">
        <v>11</v>
      </c>
      <c r="E75" s="67">
        <v>617</v>
      </c>
      <c r="F75" s="26">
        <v>150</v>
      </c>
      <c r="G75" s="26">
        <v>150</v>
      </c>
      <c r="H75" s="26">
        <v>177</v>
      </c>
      <c r="I75" s="159"/>
      <c r="J75" s="159"/>
      <c r="K75" s="159"/>
      <c r="L75" s="159"/>
      <c r="M75" s="159"/>
      <c r="N75" s="159">
        <f t="shared" si="7"/>
        <v>0</v>
      </c>
    </row>
    <row r="76" spans="1:14">
      <c r="A76" s="69" t="s">
        <v>88</v>
      </c>
      <c r="B76" s="36"/>
      <c r="C76" s="35" t="s">
        <v>29</v>
      </c>
      <c r="D76" s="35" t="s">
        <v>11</v>
      </c>
      <c r="E76" s="36">
        <v>337</v>
      </c>
      <c r="F76" s="37"/>
      <c r="G76" s="37">
        <v>78</v>
      </c>
      <c r="H76" s="37">
        <v>100</v>
      </c>
      <c r="I76" s="159">
        <v>26</v>
      </c>
      <c r="J76" s="159"/>
      <c r="K76" s="159"/>
      <c r="L76" s="159"/>
      <c r="M76" s="159">
        <v>55</v>
      </c>
      <c r="N76" s="159">
        <f t="shared" si="7"/>
        <v>81</v>
      </c>
    </row>
    <row r="77" spans="1:14">
      <c r="A77" s="70" t="s">
        <v>89</v>
      </c>
      <c r="B77" s="55"/>
      <c r="C77" s="54" t="s">
        <v>24</v>
      </c>
      <c r="D77" s="54" t="s">
        <v>17</v>
      </c>
      <c r="E77" s="55">
        <v>178</v>
      </c>
      <c r="F77" s="26">
        <v>58</v>
      </c>
      <c r="G77" s="26">
        <v>58</v>
      </c>
      <c r="H77" s="26">
        <v>0</v>
      </c>
      <c r="I77" s="159"/>
      <c r="J77" s="159"/>
      <c r="K77" s="159"/>
      <c r="L77" s="159"/>
      <c r="M77" s="159"/>
      <c r="N77" s="159">
        <f t="shared" si="7"/>
        <v>0</v>
      </c>
    </row>
    <row r="78" spans="1:14">
      <c r="A78" s="71" t="s">
        <v>89</v>
      </c>
      <c r="B78" s="30"/>
      <c r="C78" s="29" t="s">
        <v>24</v>
      </c>
      <c r="D78" s="29" t="s">
        <v>17</v>
      </c>
      <c r="E78" s="30">
        <v>12228</v>
      </c>
      <c r="F78" s="38">
        <v>335</v>
      </c>
      <c r="G78" s="38">
        <v>335</v>
      </c>
      <c r="H78" s="38">
        <v>927</v>
      </c>
      <c r="I78" s="159">
        <v>8</v>
      </c>
      <c r="J78" s="159">
        <v>6</v>
      </c>
      <c r="K78" s="159">
        <v>1</v>
      </c>
      <c r="L78" s="159">
        <v>69</v>
      </c>
      <c r="M78" s="159">
        <v>10</v>
      </c>
      <c r="N78" s="159">
        <f t="shared" si="7"/>
        <v>94</v>
      </c>
    </row>
    <row r="79" spans="1:14">
      <c r="A79" s="19" t="s">
        <v>90</v>
      </c>
      <c r="B79" s="20"/>
      <c r="C79" s="21" t="s">
        <v>24</v>
      </c>
      <c r="D79" s="21" t="s">
        <v>17</v>
      </c>
      <c r="E79" s="21">
        <v>7997</v>
      </c>
      <c r="F79" s="72">
        <v>450</v>
      </c>
      <c r="G79" s="132">
        <v>450</v>
      </c>
      <c r="H79" s="72">
        <v>500</v>
      </c>
      <c r="I79" s="159"/>
      <c r="J79" s="159"/>
      <c r="K79" s="159"/>
      <c r="L79" s="159"/>
      <c r="M79" s="159"/>
      <c r="N79" s="159">
        <f t="shared" si="7"/>
        <v>0</v>
      </c>
    </row>
    <row r="80" spans="1:14">
      <c r="A80" s="19" t="s">
        <v>91</v>
      </c>
      <c r="B80" s="21" t="s">
        <v>61</v>
      </c>
      <c r="C80" s="21" t="s">
        <v>86</v>
      </c>
      <c r="D80" s="21" t="s">
        <v>17</v>
      </c>
      <c r="E80" s="22">
        <v>21327</v>
      </c>
      <c r="F80" s="72">
        <v>1500</v>
      </c>
      <c r="G80" s="72">
        <v>1500</v>
      </c>
      <c r="H80" s="72">
        <v>2500</v>
      </c>
      <c r="I80" s="159">
        <v>215</v>
      </c>
      <c r="J80" s="159">
        <v>213</v>
      </c>
      <c r="K80" s="159"/>
      <c r="L80" s="159">
        <v>176</v>
      </c>
      <c r="M80" s="159">
        <v>386</v>
      </c>
      <c r="N80" s="159">
        <f t="shared" si="7"/>
        <v>990</v>
      </c>
    </row>
    <row r="81" spans="1:14">
      <c r="A81" s="19" t="s">
        <v>92</v>
      </c>
      <c r="B81" s="21" t="s">
        <v>61</v>
      </c>
      <c r="C81" s="21" t="s">
        <v>86</v>
      </c>
      <c r="D81" s="21" t="s">
        <v>17</v>
      </c>
      <c r="E81" s="22">
        <v>4443</v>
      </c>
      <c r="F81" s="72"/>
      <c r="G81" s="72">
        <v>0</v>
      </c>
      <c r="H81" s="72">
        <v>0</v>
      </c>
      <c r="I81" s="159"/>
      <c r="J81" s="159"/>
      <c r="K81" s="159"/>
      <c r="L81" s="159"/>
      <c r="M81" s="159"/>
      <c r="N81" s="159">
        <f t="shared" si="7"/>
        <v>0</v>
      </c>
    </row>
    <row r="82" spans="1:14">
      <c r="A82" s="19" t="s">
        <v>93</v>
      </c>
      <c r="B82" s="21" t="s">
        <v>61</v>
      </c>
      <c r="C82" s="21" t="s">
        <v>86</v>
      </c>
      <c r="D82" s="21" t="s">
        <v>17</v>
      </c>
      <c r="E82" s="22">
        <v>1066</v>
      </c>
      <c r="F82" s="72"/>
      <c r="G82" s="72">
        <v>0</v>
      </c>
      <c r="H82" s="72">
        <v>0</v>
      </c>
      <c r="I82" s="159"/>
      <c r="J82" s="159"/>
      <c r="K82" s="159"/>
      <c r="L82" s="159"/>
      <c r="M82" s="159"/>
      <c r="N82" s="159">
        <f t="shared" si="7"/>
        <v>0</v>
      </c>
    </row>
    <row r="83" spans="1:14">
      <c r="A83" s="19" t="s">
        <v>94</v>
      </c>
      <c r="B83" s="21" t="s">
        <v>61</v>
      </c>
      <c r="C83" s="21" t="s">
        <v>95</v>
      </c>
      <c r="D83" s="21" t="s">
        <v>17</v>
      </c>
      <c r="E83" s="22">
        <v>2310</v>
      </c>
      <c r="F83" s="72">
        <v>1460</v>
      </c>
      <c r="G83" s="72">
        <v>1460</v>
      </c>
      <c r="H83" s="72">
        <v>0</v>
      </c>
      <c r="I83" s="159"/>
      <c r="J83" s="159"/>
      <c r="K83" s="159"/>
      <c r="L83" s="159"/>
      <c r="M83" s="159"/>
      <c r="N83" s="159">
        <f t="shared" si="7"/>
        <v>0</v>
      </c>
    </row>
    <row r="84" spans="1:14">
      <c r="A84" s="19" t="s">
        <v>96</v>
      </c>
      <c r="B84" s="21" t="s">
        <v>61</v>
      </c>
      <c r="C84" s="21" t="s">
        <v>95</v>
      </c>
      <c r="D84" s="21" t="s">
        <v>17</v>
      </c>
      <c r="E84" s="22">
        <v>1066</v>
      </c>
      <c r="F84" s="72">
        <v>716</v>
      </c>
      <c r="G84" s="72">
        <v>716</v>
      </c>
      <c r="H84" s="72">
        <v>0</v>
      </c>
      <c r="I84" s="159"/>
      <c r="J84" s="159"/>
      <c r="K84" s="159"/>
      <c r="L84" s="159"/>
      <c r="M84" s="159"/>
      <c r="N84" s="159">
        <f t="shared" si="7"/>
        <v>0</v>
      </c>
    </row>
    <row r="85" spans="1:14">
      <c r="A85" s="19" t="s">
        <v>97</v>
      </c>
      <c r="B85" s="21" t="s">
        <v>61</v>
      </c>
      <c r="C85" s="21" t="s">
        <v>95</v>
      </c>
      <c r="D85" s="21" t="s">
        <v>17</v>
      </c>
      <c r="E85" s="22">
        <v>2488</v>
      </c>
      <c r="F85" s="72">
        <v>0</v>
      </c>
      <c r="G85" s="72">
        <v>0</v>
      </c>
      <c r="H85" s="72">
        <v>0</v>
      </c>
      <c r="I85" s="159"/>
      <c r="J85" s="159"/>
      <c r="K85" s="159"/>
      <c r="L85" s="159"/>
      <c r="M85" s="159"/>
      <c r="N85" s="159">
        <f t="shared" si="7"/>
        <v>0</v>
      </c>
    </row>
    <row r="86" spans="1:14">
      <c r="A86" s="73" t="s">
        <v>98</v>
      </c>
      <c r="B86" s="74" t="s">
        <v>61</v>
      </c>
      <c r="C86" s="74" t="s">
        <v>26</v>
      </c>
      <c r="D86" s="74" t="s">
        <v>17</v>
      </c>
      <c r="E86" s="75">
        <v>6900.90643</v>
      </c>
      <c r="F86" s="76">
        <v>0</v>
      </c>
      <c r="G86" s="76">
        <v>0</v>
      </c>
      <c r="H86" s="76">
        <v>0</v>
      </c>
      <c r="I86" s="159"/>
      <c r="J86" s="159"/>
      <c r="K86" s="159"/>
      <c r="L86" s="159"/>
      <c r="M86" s="159"/>
      <c r="N86" s="159">
        <f t="shared" si="7"/>
        <v>0</v>
      </c>
    </row>
    <row r="87" spans="1:14">
      <c r="A87" s="19" t="s">
        <v>99</v>
      </c>
      <c r="B87" s="21" t="s">
        <v>61</v>
      </c>
      <c r="C87" s="21" t="s">
        <v>65</v>
      </c>
      <c r="D87" s="21" t="s">
        <v>17</v>
      </c>
      <c r="E87" s="22">
        <v>10620</v>
      </c>
      <c r="F87" s="72"/>
      <c r="G87" s="72">
        <v>0</v>
      </c>
      <c r="H87" s="72">
        <v>0</v>
      </c>
      <c r="I87" s="159"/>
      <c r="J87" s="159"/>
      <c r="K87" s="159"/>
      <c r="L87" s="159"/>
      <c r="M87" s="159"/>
      <c r="N87" s="159">
        <f t="shared" si="7"/>
        <v>0</v>
      </c>
    </row>
    <row r="88" spans="1:14">
      <c r="A88" s="19" t="s">
        <v>60</v>
      </c>
      <c r="B88" s="21" t="s">
        <v>61</v>
      </c>
      <c r="C88" s="21" t="s">
        <v>86</v>
      </c>
      <c r="D88" s="21" t="s">
        <v>17</v>
      </c>
      <c r="E88" s="22">
        <v>5332</v>
      </c>
      <c r="F88" s="72">
        <v>800</v>
      </c>
      <c r="G88" s="72">
        <v>800</v>
      </c>
      <c r="H88" s="72">
        <v>100</v>
      </c>
      <c r="I88" s="159"/>
      <c r="J88" s="159"/>
      <c r="K88" s="159"/>
      <c r="L88" s="159"/>
      <c r="M88" s="159"/>
      <c r="N88" s="159">
        <f t="shared" si="7"/>
        <v>0</v>
      </c>
    </row>
    <row r="89" spans="1:14">
      <c r="A89" s="19" t="s">
        <v>100</v>
      </c>
      <c r="B89" s="21" t="s">
        <v>61</v>
      </c>
      <c r="C89" s="21" t="s">
        <v>65</v>
      </c>
      <c r="D89" s="21" t="s">
        <v>17</v>
      </c>
      <c r="E89" s="22">
        <v>61220</v>
      </c>
      <c r="F89" s="72"/>
      <c r="G89" s="72">
        <v>0</v>
      </c>
      <c r="H89" s="72">
        <v>0</v>
      </c>
      <c r="I89" s="159"/>
      <c r="J89" s="159"/>
      <c r="K89" s="159"/>
      <c r="L89" s="159"/>
      <c r="M89" s="159"/>
      <c r="N89" s="159">
        <f t="shared" si="7"/>
        <v>0</v>
      </c>
    </row>
    <row r="90" spans="1:14">
      <c r="A90" s="73" t="s">
        <v>101</v>
      </c>
      <c r="B90" s="74" t="s">
        <v>61</v>
      </c>
      <c r="C90" s="74" t="s">
        <v>65</v>
      </c>
      <c r="D90" s="74" t="s">
        <v>17</v>
      </c>
      <c r="E90" s="75">
        <v>25592</v>
      </c>
      <c r="F90" s="76"/>
      <c r="G90" s="76">
        <v>0</v>
      </c>
      <c r="H90" s="76">
        <v>0</v>
      </c>
      <c r="I90" s="159"/>
      <c r="J90" s="159"/>
      <c r="K90" s="159"/>
      <c r="L90" s="159"/>
      <c r="M90" s="159"/>
      <c r="N90" s="159">
        <f t="shared" si="7"/>
        <v>0</v>
      </c>
    </row>
    <row r="91" spans="1:14">
      <c r="A91" s="19" t="s">
        <v>102</v>
      </c>
      <c r="B91" s="21" t="s">
        <v>61</v>
      </c>
      <c r="C91" s="21" t="s">
        <v>65</v>
      </c>
      <c r="D91" s="21" t="s">
        <v>17</v>
      </c>
      <c r="E91" s="22">
        <v>87402</v>
      </c>
      <c r="F91" s="72"/>
      <c r="G91" s="72">
        <v>0</v>
      </c>
      <c r="H91" s="72">
        <v>0</v>
      </c>
      <c r="I91" s="159"/>
      <c r="J91" s="159"/>
      <c r="K91" s="159"/>
      <c r="L91" s="159"/>
      <c r="M91" s="159"/>
      <c r="N91" s="159">
        <f t="shared" si="7"/>
        <v>0</v>
      </c>
    </row>
    <row r="92" spans="1:14" ht="12" thickBot="1">
      <c r="A92" s="43" t="s">
        <v>7</v>
      </c>
      <c r="B92" s="43" t="s">
        <v>7</v>
      </c>
      <c r="C92" s="44" t="s">
        <v>7</v>
      </c>
      <c r="D92" s="44" t="s">
        <v>7</v>
      </c>
      <c r="E92" s="44" t="s">
        <v>7</v>
      </c>
      <c r="F92" s="77"/>
      <c r="G92" s="77"/>
    </row>
    <row r="93" spans="1:14" ht="12" thickBot="1">
      <c r="A93" s="14" t="s">
        <v>103</v>
      </c>
      <c r="B93" s="59"/>
      <c r="C93" s="15"/>
      <c r="D93" s="16"/>
      <c r="E93" s="17">
        <f>SUM(E97:E102)</f>
        <v>17723</v>
      </c>
      <c r="F93" s="17">
        <f t="shared" ref="F93:N93" si="8">SUM(F95:F102)</f>
        <v>2368</v>
      </c>
      <c r="G93" s="17">
        <f t="shared" si="8"/>
        <v>2756</v>
      </c>
      <c r="H93" s="17">
        <f t="shared" si="8"/>
        <v>3111</v>
      </c>
      <c r="I93" s="17">
        <f t="shared" si="8"/>
        <v>160</v>
      </c>
      <c r="J93" s="17">
        <f t="shared" si="8"/>
        <v>10</v>
      </c>
      <c r="K93" s="17">
        <f t="shared" si="8"/>
        <v>134</v>
      </c>
      <c r="L93" s="17">
        <f t="shared" si="8"/>
        <v>0</v>
      </c>
      <c r="M93" s="17">
        <f>SUM(M95:M102)</f>
        <v>0</v>
      </c>
      <c r="N93" s="17">
        <f t="shared" si="8"/>
        <v>304</v>
      </c>
    </row>
    <row r="94" spans="1:14">
      <c r="A94" s="78" t="s">
        <v>7</v>
      </c>
      <c r="B94" s="78" t="s">
        <v>7</v>
      </c>
      <c r="C94" s="79" t="s">
        <v>7</v>
      </c>
      <c r="D94" s="79" t="s">
        <v>7</v>
      </c>
      <c r="E94" s="79" t="s">
        <v>7</v>
      </c>
      <c r="F94" s="77"/>
      <c r="G94" s="77"/>
    </row>
    <row r="95" spans="1:14">
      <c r="A95" s="80" t="s">
        <v>104</v>
      </c>
      <c r="B95" s="29" t="s">
        <v>61</v>
      </c>
      <c r="C95" s="29" t="s">
        <v>26</v>
      </c>
      <c r="D95" s="29" t="s">
        <v>17</v>
      </c>
      <c r="E95" s="30">
        <v>2666</v>
      </c>
      <c r="F95" s="81">
        <v>200</v>
      </c>
      <c r="G95" s="81">
        <v>127</v>
      </c>
      <c r="H95" s="81">
        <v>253</v>
      </c>
      <c r="I95" s="159"/>
      <c r="J95" s="159"/>
      <c r="K95" s="159"/>
      <c r="L95" s="159"/>
      <c r="M95" s="159"/>
      <c r="N95" s="159">
        <f>SUM(I95:M95)</f>
        <v>0</v>
      </c>
    </row>
    <row r="96" spans="1:14">
      <c r="A96" s="82" t="s">
        <v>105</v>
      </c>
      <c r="B96" s="83"/>
      <c r="C96" s="83" t="s">
        <v>24</v>
      </c>
      <c r="D96" s="83" t="s">
        <v>17</v>
      </c>
      <c r="E96" s="84">
        <v>2656</v>
      </c>
      <c r="F96" s="85"/>
      <c r="G96" s="85">
        <v>277</v>
      </c>
      <c r="H96" s="133">
        <v>1403</v>
      </c>
      <c r="I96" s="159"/>
      <c r="J96" s="159">
        <v>10</v>
      </c>
      <c r="K96" s="159"/>
      <c r="L96" s="159"/>
      <c r="M96" s="159"/>
      <c r="N96" s="159">
        <f t="shared" ref="N96:N102" si="9">SUM(I96:M96)</f>
        <v>10</v>
      </c>
    </row>
    <row r="97" spans="1:14">
      <c r="A97" s="20" t="s">
        <v>106</v>
      </c>
      <c r="B97" s="20"/>
      <c r="C97" s="21" t="s">
        <v>24</v>
      </c>
      <c r="D97" s="21" t="s">
        <v>17</v>
      </c>
      <c r="E97" s="22">
        <v>912</v>
      </c>
      <c r="F97" s="72">
        <v>184</v>
      </c>
      <c r="G97" s="72">
        <v>184</v>
      </c>
      <c r="H97" s="72">
        <v>100</v>
      </c>
      <c r="I97" s="159"/>
      <c r="J97" s="159"/>
      <c r="K97" s="159"/>
      <c r="L97" s="159"/>
      <c r="M97" s="159"/>
      <c r="N97" s="159">
        <f t="shared" si="9"/>
        <v>0</v>
      </c>
    </row>
    <row r="98" spans="1:14">
      <c r="A98" s="20" t="s">
        <v>106</v>
      </c>
      <c r="B98" s="20"/>
      <c r="C98" s="21" t="s">
        <v>24</v>
      </c>
      <c r="D98" s="21" t="s">
        <v>11</v>
      </c>
      <c r="E98" s="22">
        <v>912</v>
      </c>
      <c r="F98" s="72">
        <v>0</v>
      </c>
      <c r="G98" s="72">
        <v>184</v>
      </c>
      <c r="H98" s="72">
        <v>100</v>
      </c>
      <c r="I98" s="159"/>
      <c r="J98" s="159"/>
      <c r="K98" s="159"/>
      <c r="L98" s="159"/>
      <c r="M98" s="159"/>
      <c r="N98" s="159">
        <f t="shared" si="9"/>
        <v>0</v>
      </c>
    </row>
    <row r="99" spans="1:14">
      <c r="A99" s="86" t="s">
        <v>107</v>
      </c>
      <c r="B99" s="86"/>
      <c r="C99" s="54" t="s">
        <v>24</v>
      </c>
      <c r="D99" s="54" t="s">
        <v>11</v>
      </c>
      <c r="E99" s="55">
        <v>4443</v>
      </c>
      <c r="F99" s="72">
        <v>800</v>
      </c>
      <c r="G99" s="72">
        <v>800</v>
      </c>
      <c r="H99" s="72">
        <v>800</v>
      </c>
      <c r="I99" s="159"/>
      <c r="J99" s="159"/>
      <c r="K99" s="159"/>
      <c r="L99" s="159"/>
      <c r="M99" s="159"/>
      <c r="N99" s="159">
        <f t="shared" si="9"/>
        <v>0</v>
      </c>
    </row>
    <row r="100" spans="1:14">
      <c r="A100" s="20" t="s">
        <v>108</v>
      </c>
      <c r="B100" s="21"/>
      <c r="C100" s="21" t="s">
        <v>24</v>
      </c>
      <c r="D100" s="21" t="s">
        <v>17</v>
      </c>
      <c r="E100" s="22">
        <v>2617</v>
      </c>
      <c r="F100" s="87">
        <v>184</v>
      </c>
      <c r="G100" s="87">
        <v>184</v>
      </c>
      <c r="H100" s="87">
        <v>455</v>
      </c>
      <c r="I100" s="159">
        <v>160</v>
      </c>
      <c r="J100" s="159"/>
      <c r="K100" s="159">
        <v>134</v>
      </c>
      <c r="L100" s="159"/>
      <c r="M100" s="159"/>
      <c r="N100" s="159">
        <f t="shared" si="9"/>
        <v>294</v>
      </c>
    </row>
    <row r="101" spans="1:14">
      <c r="A101" s="20" t="s">
        <v>109</v>
      </c>
      <c r="B101" s="21" t="s">
        <v>61</v>
      </c>
      <c r="C101" s="21" t="s">
        <v>57</v>
      </c>
      <c r="D101" s="21" t="s">
        <v>17</v>
      </c>
      <c r="E101" s="22">
        <v>3507</v>
      </c>
      <c r="F101" s="72">
        <v>0</v>
      </c>
      <c r="G101" s="72">
        <v>0</v>
      </c>
      <c r="H101" s="72">
        <v>0</v>
      </c>
      <c r="I101" s="159"/>
      <c r="J101" s="159"/>
      <c r="K101" s="159"/>
      <c r="L101" s="159"/>
      <c r="M101" s="159"/>
      <c r="N101" s="159">
        <f t="shared" si="9"/>
        <v>0</v>
      </c>
    </row>
    <row r="102" spans="1:14">
      <c r="A102" s="20" t="s">
        <v>109</v>
      </c>
      <c r="B102" s="21" t="s">
        <v>61</v>
      </c>
      <c r="C102" s="21" t="s">
        <v>86</v>
      </c>
      <c r="D102" s="21" t="s">
        <v>17</v>
      </c>
      <c r="E102" s="22">
        <v>5332</v>
      </c>
      <c r="F102" s="72">
        <v>1000</v>
      </c>
      <c r="G102" s="72">
        <v>1000</v>
      </c>
      <c r="H102" s="72">
        <v>0</v>
      </c>
      <c r="I102" s="159"/>
      <c r="J102" s="159"/>
      <c r="K102" s="159"/>
      <c r="L102" s="159"/>
      <c r="M102" s="159"/>
      <c r="N102" s="159">
        <f t="shared" si="9"/>
        <v>0</v>
      </c>
    </row>
    <row r="103" spans="1:14" ht="12" thickBot="1">
      <c r="A103" s="43" t="s">
        <v>7</v>
      </c>
      <c r="B103" s="43" t="s">
        <v>7</v>
      </c>
      <c r="C103" s="44" t="s">
        <v>7</v>
      </c>
      <c r="D103" s="44" t="s">
        <v>7</v>
      </c>
      <c r="E103" s="44" t="s">
        <v>7</v>
      </c>
      <c r="F103" s="77"/>
      <c r="G103" s="77"/>
    </row>
    <row r="104" spans="1:14" ht="12" thickBot="1">
      <c r="A104" s="45" t="s">
        <v>110</v>
      </c>
      <c r="B104" s="46"/>
      <c r="C104" s="46"/>
      <c r="D104" s="47"/>
      <c r="E104" s="17">
        <f t="shared" ref="E104:N104" si="10">SUM(E106:E129)</f>
        <v>35998</v>
      </c>
      <c r="F104" s="17">
        <f t="shared" si="10"/>
        <v>2973</v>
      </c>
      <c r="G104" s="17">
        <f t="shared" si="10"/>
        <v>3273</v>
      </c>
      <c r="H104" s="17">
        <f t="shared" si="10"/>
        <v>1991</v>
      </c>
      <c r="I104" s="17">
        <f t="shared" si="10"/>
        <v>41</v>
      </c>
      <c r="J104" s="17">
        <f t="shared" si="10"/>
        <v>4</v>
      </c>
      <c r="K104" s="17">
        <f t="shared" si="10"/>
        <v>218</v>
      </c>
      <c r="L104" s="17">
        <f t="shared" si="10"/>
        <v>29</v>
      </c>
      <c r="M104" s="17">
        <f>SUM(M106:M129)</f>
        <v>0</v>
      </c>
      <c r="N104" s="17">
        <f t="shared" si="10"/>
        <v>292</v>
      </c>
    </row>
    <row r="105" spans="1:14">
      <c r="A105" s="43" t="s">
        <v>7</v>
      </c>
      <c r="B105" s="43" t="s">
        <v>7</v>
      </c>
      <c r="C105" s="44" t="s">
        <v>7</v>
      </c>
      <c r="D105" s="44" t="s">
        <v>7</v>
      </c>
      <c r="E105" s="44" t="s">
        <v>7</v>
      </c>
      <c r="F105" s="1"/>
      <c r="G105" s="1"/>
    </row>
    <row r="106" spans="1:14">
      <c r="A106" s="88" t="s">
        <v>111</v>
      </c>
      <c r="B106" s="89"/>
      <c r="C106" s="21" t="s">
        <v>68</v>
      </c>
      <c r="D106" s="21" t="s">
        <v>11</v>
      </c>
      <c r="E106" s="90">
        <v>1220</v>
      </c>
      <c r="F106" s="23"/>
      <c r="G106" s="23"/>
      <c r="H106" s="23"/>
      <c r="I106" s="159"/>
      <c r="J106" s="159"/>
      <c r="K106" s="159"/>
      <c r="L106" s="159"/>
      <c r="M106" s="159"/>
      <c r="N106" s="159">
        <f>SUM(I106:M106)</f>
        <v>0</v>
      </c>
    </row>
    <row r="107" spans="1:14">
      <c r="A107" s="88" t="s">
        <v>112</v>
      </c>
      <c r="B107" s="89"/>
      <c r="C107" s="21" t="s">
        <v>68</v>
      </c>
      <c r="D107" s="21" t="s">
        <v>11</v>
      </c>
      <c r="E107" s="90">
        <v>1470</v>
      </c>
      <c r="F107" s="23"/>
      <c r="G107" s="23"/>
      <c r="H107" s="23"/>
      <c r="I107" s="159"/>
      <c r="J107" s="159"/>
      <c r="K107" s="159"/>
      <c r="L107" s="159"/>
      <c r="M107" s="159"/>
      <c r="N107" s="159">
        <f t="shared" ref="N107:N129" si="11">SUM(I107:M107)</f>
        <v>0</v>
      </c>
    </row>
    <row r="108" spans="1:14">
      <c r="A108" s="88" t="s">
        <v>113</v>
      </c>
      <c r="B108" s="89"/>
      <c r="C108" s="21" t="s">
        <v>68</v>
      </c>
      <c r="D108" s="21" t="s">
        <v>11</v>
      </c>
      <c r="E108" s="90">
        <v>406</v>
      </c>
      <c r="F108" s="23"/>
      <c r="G108" s="23"/>
      <c r="H108" s="23"/>
      <c r="I108" s="159"/>
      <c r="J108" s="159"/>
      <c r="K108" s="159"/>
      <c r="L108" s="159"/>
      <c r="M108" s="159"/>
      <c r="N108" s="159">
        <f t="shared" si="11"/>
        <v>0</v>
      </c>
    </row>
    <row r="109" spans="1:14">
      <c r="A109" s="88" t="s">
        <v>114</v>
      </c>
      <c r="B109" s="89"/>
      <c r="C109" s="21" t="s">
        <v>68</v>
      </c>
      <c r="D109" s="21" t="s">
        <v>11</v>
      </c>
      <c r="E109" s="90">
        <v>1900</v>
      </c>
      <c r="F109" s="23"/>
      <c r="G109" s="23"/>
      <c r="H109" s="23"/>
      <c r="I109" s="159"/>
      <c r="J109" s="159"/>
      <c r="K109" s="159"/>
      <c r="L109" s="159"/>
      <c r="M109" s="159"/>
      <c r="N109" s="159">
        <f t="shared" si="11"/>
        <v>0</v>
      </c>
    </row>
    <row r="110" spans="1:14" ht="12.75">
      <c r="A110" s="135" t="s">
        <v>205</v>
      </c>
      <c r="B110" s="89"/>
      <c r="C110" s="21" t="s">
        <v>24</v>
      </c>
      <c r="D110" s="21" t="s">
        <v>11</v>
      </c>
      <c r="E110" s="90">
        <v>272</v>
      </c>
      <c r="F110" s="23">
        <v>0</v>
      </c>
      <c r="G110" s="23">
        <v>0</v>
      </c>
      <c r="H110" s="23">
        <v>72</v>
      </c>
      <c r="I110" s="159">
        <v>32</v>
      </c>
      <c r="J110" s="159"/>
      <c r="K110" s="159"/>
      <c r="L110" s="159"/>
      <c r="M110" s="159"/>
      <c r="N110" s="159">
        <f t="shared" si="11"/>
        <v>32</v>
      </c>
    </row>
    <row r="111" spans="1:14">
      <c r="A111" s="19" t="s">
        <v>115</v>
      </c>
      <c r="B111" s="20"/>
      <c r="C111" s="21" t="s">
        <v>29</v>
      </c>
      <c r="D111" s="21" t="s">
        <v>17</v>
      </c>
      <c r="E111" s="22">
        <v>1817</v>
      </c>
      <c r="F111" s="23">
        <v>400</v>
      </c>
      <c r="G111" s="23">
        <v>400</v>
      </c>
      <c r="H111" s="23">
        <v>200</v>
      </c>
      <c r="I111" s="159">
        <v>9</v>
      </c>
      <c r="J111" s="159">
        <v>4</v>
      </c>
      <c r="K111" s="159"/>
      <c r="L111" s="159">
        <v>29</v>
      </c>
      <c r="M111" s="159"/>
      <c r="N111" s="159">
        <f t="shared" si="11"/>
        <v>42</v>
      </c>
    </row>
    <row r="112" spans="1:14">
      <c r="A112" s="91" t="s">
        <v>116</v>
      </c>
      <c r="B112" s="92"/>
      <c r="C112" s="68" t="s">
        <v>24</v>
      </c>
      <c r="D112" s="68" t="s">
        <v>11</v>
      </c>
      <c r="E112" s="67">
        <v>485</v>
      </c>
      <c r="F112" s="23">
        <v>0</v>
      </c>
      <c r="G112" s="23">
        <v>0</v>
      </c>
      <c r="H112" s="23">
        <v>0</v>
      </c>
      <c r="I112" s="159"/>
      <c r="J112" s="159"/>
      <c r="K112" s="159"/>
      <c r="L112" s="159"/>
      <c r="M112" s="159"/>
      <c r="N112" s="159">
        <f t="shared" si="11"/>
        <v>0</v>
      </c>
    </row>
    <row r="113" spans="1:14">
      <c r="A113" s="19" t="s">
        <v>117</v>
      </c>
      <c r="B113" s="20"/>
      <c r="C113" s="21" t="s">
        <v>24</v>
      </c>
      <c r="D113" s="21" t="s">
        <v>17</v>
      </c>
      <c r="E113" s="22">
        <v>2666</v>
      </c>
      <c r="F113" s="23">
        <v>800</v>
      </c>
      <c r="G113" s="23">
        <v>800</v>
      </c>
      <c r="H113" s="23">
        <v>260</v>
      </c>
      <c r="I113" s="159"/>
      <c r="J113" s="159"/>
      <c r="K113" s="159"/>
      <c r="L113" s="159"/>
      <c r="M113" s="159"/>
      <c r="N113" s="159">
        <f t="shared" si="11"/>
        <v>0</v>
      </c>
    </row>
    <row r="114" spans="1:14">
      <c r="A114" s="93" t="s">
        <v>118</v>
      </c>
      <c r="B114" s="94"/>
      <c r="C114" s="95" t="s">
        <v>24</v>
      </c>
      <c r="D114" s="95" t="s">
        <v>11</v>
      </c>
      <c r="E114" s="96">
        <v>888</v>
      </c>
      <c r="F114" s="97">
        <v>0</v>
      </c>
      <c r="G114" s="97">
        <v>250</v>
      </c>
      <c r="H114" s="97">
        <v>0</v>
      </c>
      <c r="I114" s="159"/>
      <c r="J114" s="159"/>
      <c r="K114" s="159"/>
      <c r="L114" s="159"/>
      <c r="M114" s="159"/>
      <c r="N114" s="159">
        <f t="shared" si="11"/>
        <v>0</v>
      </c>
    </row>
    <row r="115" spans="1:14">
      <c r="A115" s="19" t="s">
        <v>118</v>
      </c>
      <c r="B115" s="20"/>
      <c r="C115" s="21" t="s">
        <v>24</v>
      </c>
      <c r="D115" s="21" t="s">
        <v>17</v>
      </c>
      <c r="E115" s="22">
        <v>1769</v>
      </c>
      <c r="F115" s="26">
        <v>0</v>
      </c>
      <c r="G115" s="26">
        <v>0</v>
      </c>
      <c r="H115" s="26">
        <v>0</v>
      </c>
      <c r="I115" s="159"/>
      <c r="J115" s="159"/>
      <c r="K115" s="159"/>
      <c r="L115" s="159"/>
      <c r="M115" s="159"/>
      <c r="N115" s="159">
        <f t="shared" si="11"/>
        <v>0</v>
      </c>
    </row>
    <row r="116" spans="1:14">
      <c r="A116" s="98" t="s">
        <v>119</v>
      </c>
      <c r="B116" s="49"/>
      <c r="C116" s="29" t="s">
        <v>49</v>
      </c>
      <c r="D116" s="29" t="s">
        <v>11</v>
      </c>
      <c r="E116" s="30">
        <v>92</v>
      </c>
      <c r="F116" s="26"/>
      <c r="G116" s="26"/>
      <c r="H116" s="26"/>
      <c r="I116" s="159"/>
      <c r="J116" s="159"/>
      <c r="K116" s="159"/>
      <c r="L116" s="159"/>
      <c r="M116" s="159"/>
      <c r="N116" s="159">
        <f t="shared" si="11"/>
        <v>0</v>
      </c>
    </row>
    <row r="117" spans="1:14">
      <c r="A117" s="19" t="s">
        <v>120</v>
      </c>
      <c r="B117" s="31"/>
      <c r="C117" s="21" t="s">
        <v>121</v>
      </c>
      <c r="D117" s="21" t="s">
        <v>11</v>
      </c>
      <c r="E117" s="22">
        <v>267</v>
      </c>
      <c r="F117" s="26"/>
      <c r="G117" s="26"/>
      <c r="H117" s="26"/>
      <c r="I117" s="159"/>
      <c r="J117" s="159"/>
      <c r="K117" s="159"/>
      <c r="L117" s="159"/>
      <c r="M117" s="159"/>
      <c r="N117" s="159">
        <f t="shared" si="11"/>
        <v>0</v>
      </c>
    </row>
    <row r="118" spans="1:14">
      <c r="A118" s="19" t="s">
        <v>122</v>
      </c>
      <c r="B118" s="31"/>
      <c r="C118" s="21" t="s">
        <v>121</v>
      </c>
      <c r="D118" s="21" t="s">
        <v>11</v>
      </c>
      <c r="E118" s="22">
        <v>267</v>
      </c>
      <c r="F118" s="26"/>
      <c r="G118" s="26"/>
      <c r="H118" s="26"/>
      <c r="I118" s="159"/>
      <c r="J118" s="159"/>
      <c r="K118" s="159"/>
      <c r="L118" s="159"/>
      <c r="M118" s="159"/>
      <c r="N118" s="159">
        <f t="shared" si="11"/>
        <v>0</v>
      </c>
    </row>
    <row r="119" spans="1:14">
      <c r="A119" s="19" t="s">
        <v>123</v>
      </c>
      <c r="B119" s="31"/>
      <c r="C119" s="21" t="s">
        <v>24</v>
      </c>
      <c r="D119" s="21" t="s">
        <v>17</v>
      </c>
      <c r="E119" s="22">
        <v>3513</v>
      </c>
      <c r="F119" s="26">
        <v>362</v>
      </c>
      <c r="G119" s="26">
        <v>362</v>
      </c>
      <c r="H119" s="26">
        <v>0</v>
      </c>
      <c r="I119" s="159"/>
      <c r="J119" s="159"/>
      <c r="K119" s="159"/>
      <c r="L119" s="159"/>
      <c r="M119" s="159"/>
      <c r="N119" s="159">
        <f t="shared" si="11"/>
        <v>0</v>
      </c>
    </row>
    <row r="120" spans="1:14">
      <c r="A120" s="27" t="s">
        <v>124</v>
      </c>
      <c r="B120" s="28"/>
      <c r="C120" s="29" t="s">
        <v>24</v>
      </c>
      <c r="D120" s="29" t="s">
        <v>17</v>
      </c>
      <c r="E120" s="30">
        <v>12244</v>
      </c>
      <c r="F120" s="26">
        <v>611</v>
      </c>
      <c r="G120" s="26">
        <v>611</v>
      </c>
      <c r="H120" s="26">
        <v>189</v>
      </c>
      <c r="I120" s="159"/>
      <c r="J120" s="159"/>
      <c r="K120" s="159"/>
      <c r="L120" s="159"/>
      <c r="M120" s="159"/>
      <c r="N120" s="159">
        <f t="shared" si="11"/>
        <v>0</v>
      </c>
    </row>
    <row r="121" spans="1:14">
      <c r="A121" s="27" t="s">
        <v>125</v>
      </c>
      <c r="B121" s="28"/>
      <c r="C121" s="29" t="s">
        <v>24</v>
      </c>
      <c r="D121" s="29" t="s">
        <v>11</v>
      </c>
      <c r="E121" s="30">
        <v>5332</v>
      </c>
      <c r="F121" s="26">
        <v>800</v>
      </c>
      <c r="G121" s="26">
        <v>800</v>
      </c>
      <c r="H121" s="26">
        <v>1200</v>
      </c>
      <c r="I121" s="159"/>
      <c r="J121" s="159">
        <v>0</v>
      </c>
      <c r="K121" s="159">
        <v>174</v>
      </c>
      <c r="L121" s="159"/>
      <c r="M121" s="159"/>
      <c r="N121" s="159">
        <f t="shared" si="11"/>
        <v>174</v>
      </c>
    </row>
    <row r="122" spans="1:14">
      <c r="A122" s="33" t="s">
        <v>126</v>
      </c>
      <c r="B122" s="34"/>
      <c r="C122" s="35" t="s">
        <v>24</v>
      </c>
      <c r="D122" s="35" t="s">
        <v>11</v>
      </c>
      <c r="E122" s="36">
        <v>489</v>
      </c>
      <c r="F122" s="37"/>
      <c r="G122" s="37">
        <v>50</v>
      </c>
      <c r="H122" s="37">
        <v>70</v>
      </c>
      <c r="I122" s="159"/>
      <c r="J122" s="159"/>
      <c r="K122" s="159">
        <v>44</v>
      </c>
      <c r="L122" s="159"/>
      <c r="M122" s="159"/>
      <c r="N122" s="159">
        <f t="shared" si="11"/>
        <v>44</v>
      </c>
    </row>
    <row r="123" spans="1:14">
      <c r="A123" s="49" t="s">
        <v>127</v>
      </c>
      <c r="B123" s="29"/>
      <c r="C123" s="29" t="s">
        <v>49</v>
      </c>
      <c r="D123" s="29" t="s">
        <v>11</v>
      </c>
      <c r="E123" s="30">
        <v>216</v>
      </c>
      <c r="F123" s="26"/>
      <c r="G123" s="26"/>
      <c r="H123" s="26"/>
      <c r="I123" s="159"/>
      <c r="J123" s="159"/>
      <c r="K123" s="159"/>
      <c r="L123" s="159"/>
      <c r="M123" s="159"/>
      <c r="N123" s="159">
        <f t="shared" si="11"/>
        <v>0</v>
      </c>
    </row>
    <row r="124" spans="1:14">
      <c r="A124" s="49" t="s">
        <v>128</v>
      </c>
      <c r="B124" s="29"/>
      <c r="C124" s="29" t="s">
        <v>49</v>
      </c>
      <c r="D124" s="29" t="s">
        <v>11</v>
      </c>
      <c r="E124" s="30">
        <v>15</v>
      </c>
      <c r="F124" s="26"/>
      <c r="G124" s="26"/>
      <c r="H124" s="26"/>
      <c r="I124" s="159"/>
      <c r="J124" s="159"/>
      <c r="K124" s="159"/>
      <c r="L124" s="159"/>
      <c r="M124" s="159"/>
      <c r="N124" s="159">
        <f t="shared" si="11"/>
        <v>0</v>
      </c>
    </row>
    <row r="125" spans="1:14">
      <c r="A125" s="49" t="s">
        <v>129</v>
      </c>
      <c r="B125" s="29"/>
      <c r="C125" s="29" t="s">
        <v>49</v>
      </c>
      <c r="D125" s="29" t="s">
        <v>11</v>
      </c>
      <c r="E125" s="30">
        <v>69</v>
      </c>
      <c r="F125" s="26"/>
      <c r="G125" s="26"/>
      <c r="H125" s="26"/>
      <c r="I125" s="159"/>
      <c r="J125" s="159"/>
      <c r="K125" s="159"/>
      <c r="L125" s="159"/>
      <c r="M125" s="159"/>
      <c r="N125" s="159">
        <f t="shared" si="11"/>
        <v>0</v>
      </c>
    </row>
    <row r="126" spans="1:14">
      <c r="A126" s="31" t="s">
        <v>130</v>
      </c>
      <c r="B126" s="21"/>
      <c r="C126" s="21" t="s">
        <v>14</v>
      </c>
      <c r="D126" s="21" t="s">
        <v>11</v>
      </c>
      <c r="E126" s="22">
        <v>280</v>
      </c>
      <c r="F126" s="23"/>
      <c r="G126" s="23"/>
      <c r="H126" s="23"/>
      <c r="I126" s="159"/>
      <c r="J126" s="159"/>
      <c r="K126" s="159"/>
      <c r="L126" s="159"/>
      <c r="M126" s="159"/>
      <c r="N126" s="159">
        <f t="shared" si="11"/>
        <v>0</v>
      </c>
    </row>
    <row r="127" spans="1:14">
      <c r="A127" s="31" t="s">
        <v>131</v>
      </c>
      <c r="B127" s="21"/>
      <c r="C127" s="21" t="s">
        <v>14</v>
      </c>
      <c r="D127" s="21" t="s">
        <v>11</v>
      </c>
      <c r="E127" s="22">
        <v>123</v>
      </c>
      <c r="F127" s="23"/>
      <c r="G127" s="23"/>
      <c r="H127" s="23"/>
      <c r="I127" s="159"/>
      <c r="J127" s="159"/>
      <c r="K127" s="159"/>
      <c r="L127" s="159"/>
      <c r="M127" s="159"/>
      <c r="N127" s="159">
        <f t="shared" si="11"/>
        <v>0</v>
      </c>
    </row>
    <row r="128" spans="1:14">
      <c r="A128" s="31" t="s">
        <v>132</v>
      </c>
      <c r="B128" s="21"/>
      <c r="C128" s="21" t="s">
        <v>14</v>
      </c>
      <c r="D128" s="21" t="s">
        <v>11</v>
      </c>
      <c r="E128" s="22">
        <v>121</v>
      </c>
      <c r="F128" s="23"/>
      <c r="G128" s="23"/>
      <c r="H128" s="23"/>
      <c r="I128" s="159"/>
      <c r="J128" s="159"/>
      <c r="K128" s="159"/>
      <c r="L128" s="159"/>
      <c r="M128" s="159"/>
      <c r="N128" s="159">
        <f t="shared" si="11"/>
        <v>0</v>
      </c>
    </row>
    <row r="129" spans="1:14">
      <c r="A129" s="31" t="s">
        <v>133</v>
      </c>
      <c r="B129" s="21"/>
      <c r="C129" s="21" t="s">
        <v>14</v>
      </c>
      <c r="D129" s="21" t="s">
        <v>11</v>
      </c>
      <c r="E129" s="22">
        <v>77</v>
      </c>
      <c r="F129" s="23"/>
      <c r="G129" s="23"/>
      <c r="H129" s="23"/>
      <c r="I129" s="159"/>
      <c r="J129" s="159"/>
      <c r="K129" s="159"/>
      <c r="L129" s="159"/>
      <c r="M129" s="159"/>
      <c r="N129" s="159">
        <f t="shared" si="11"/>
        <v>0</v>
      </c>
    </row>
    <row r="130" spans="1:14" ht="12" thickBot="1">
      <c r="A130" s="43" t="s">
        <v>7</v>
      </c>
      <c r="B130" s="43" t="s">
        <v>7</v>
      </c>
      <c r="C130" s="44" t="s">
        <v>7</v>
      </c>
      <c r="D130" s="44" t="s">
        <v>7</v>
      </c>
      <c r="E130" s="44" t="s">
        <v>7</v>
      </c>
      <c r="F130" s="1"/>
      <c r="G130" s="1"/>
    </row>
    <row r="131" spans="1:14" ht="12" thickBot="1">
      <c r="A131" s="14" t="s">
        <v>134</v>
      </c>
      <c r="B131" s="15"/>
      <c r="C131" s="15"/>
      <c r="D131" s="15"/>
      <c r="E131" s="17">
        <f t="shared" ref="E131:N131" si="12">SUM(E133:E144)</f>
        <v>17916.504208385999</v>
      </c>
      <c r="F131" s="17">
        <f t="shared" si="12"/>
        <v>1597</v>
      </c>
      <c r="G131" s="17">
        <f t="shared" si="12"/>
        <v>1947</v>
      </c>
      <c r="H131" s="17">
        <f t="shared" si="12"/>
        <v>1775</v>
      </c>
      <c r="I131" s="17">
        <f t="shared" si="12"/>
        <v>399</v>
      </c>
      <c r="J131" s="17">
        <f t="shared" si="12"/>
        <v>291</v>
      </c>
      <c r="K131" s="17">
        <f t="shared" si="12"/>
        <v>89</v>
      </c>
      <c r="L131" s="17">
        <f t="shared" si="12"/>
        <v>95</v>
      </c>
      <c r="M131" s="17">
        <f>SUM(M133:M144)</f>
        <v>127</v>
      </c>
      <c r="N131" s="17">
        <f t="shared" si="12"/>
        <v>1001</v>
      </c>
    </row>
    <row r="132" spans="1:14">
      <c r="A132" s="43" t="s">
        <v>7</v>
      </c>
      <c r="B132" s="43" t="s">
        <v>7</v>
      </c>
      <c r="C132" s="44" t="s">
        <v>7</v>
      </c>
      <c r="D132" s="44" t="s">
        <v>7</v>
      </c>
      <c r="E132" s="44" t="s">
        <v>7</v>
      </c>
      <c r="F132" s="1"/>
      <c r="G132" s="1"/>
    </row>
    <row r="133" spans="1:14">
      <c r="A133" s="20" t="s">
        <v>135</v>
      </c>
      <c r="B133" s="20"/>
      <c r="C133" s="21" t="s">
        <v>24</v>
      </c>
      <c r="D133" s="21" t="s">
        <v>11</v>
      </c>
      <c r="E133" s="22">
        <v>597</v>
      </c>
      <c r="F133" s="23">
        <v>0</v>
      </c>
      <c r="G133" s="23">
        <v>0</v>
      </c>
      <c r="H133" s="23">
        <v>0</v>
      </c>
      <c r="I133" s="159"/>
      <c r="J133" s="159"/>
      <c r="K133" s="159"/>
      <c r="L133" s="159"/>
      <c r="M133" s="159"/>
      <c r="N133" s="159">
        <f>SUM(I133:M133)</f>
        <v>0</v>
      </c>
    </row>
    <row r="134" spans="1:14">
      <c r="A134" s="34" t="s">
        <v>136</v>
      </c>
      <c r="B134" s="34"/>
      <c r="C134" s="35" t="s">
        <v>24</v>
      </c>
      <c r="D134" s="35" t="s">
        <v>17</v>
      </c>
      <c r="E134" s="36">
        <v>2544</v>
      </c>
      <c r="F134" s="37">
        <v>0</v>
      </c>
      <c r="G134" s="37">
        <v>350</v>
      </c>
      <c r="H134" s="37">
        <v>350</v>
      </c>
      <c r="I134" s="159">
        <v>42</v>
      </c>
      <c r="J134" s="159">
        <f>35+73</f>
        <v>108</v>
      </c>
      <c r="K134" s="159">
        <v>77</v>
      </c>
      <c r="L134" s="159">
        <v>95</v>
      </c>
      <c r="M134" s="159">
        <v>100</v>
      </c>
      <c r="N134" s="159">
        <f t="shared" ref="N134:N144" si="13">SUM(I134:M134)</f>
        <v>422</v>
      </c>
    </row>
    <row r="135" spans="1:14">
      <c r="A135" s="20" t="s">
        <v>137</v>
      </c>
      <c r="B135" s="20"/>
      <c r="C135" s="21" t="s">
        <v>24</v>
      </c>
      <c r="D135" s="21" t="s">
        <v>17</v>
      </c>
      <c r="E135" s="22">
        <v>1850.5849583859999</v>
      </c>
      <c r="F135" s="26">
        <v>350</v>
      </c>
      <c r="G135" s="26">
        <v>350</v>
      </c>
      <c r="H135" s="26">
        <v>355</v>
      </c>
      <c r="I135" s="159">
        <v>240</v>
      </c>
      <c r="J135" s="159"/>
      <c r="K135" s="159"/>
      <c r="L135" s="159"/>
      <c r="M135" s="159">
        <v>27</v>
      </c>
      <c r="N135" s="159">
        <f t="shared" si="13"/>
        <v>267</v>
      </c>
    </row>
    <row r="136" spans="1:14">
      <c r="A136" s="20" t="s">
        <v>137</v>
      </c>
      <c r="B136" s="20"/>
      <c r="C136" s="21" t="s">
        <v>24</v>
      </c>
      <c r="D136" s="21" t="s">
        <v>11</v>
      </c>
      <c r="E136" s="22">
        <f>618+(9.25*177.721)</f>
        <v>2261.9192499999999</v>
      </c>
      <c r="F136" s="26">
        <v>200</v>
      </c>
      <c r="G136" s="26">
        <v>200</v>
      </c>
      <c r="H136" s="26">
        <v>300</v>
      </c>
      <c r="I136" s="159">
        <v>117</v>
      </c>
      <c r="J136" s="159">
        <f>136+47</f>
        <v>183</v>
      </c>
      <c r="K136" s="159">
        <v>12</v>
      </c>
      <c r="L136" s="159"/>
      <c r="M136" s="159"/>
      <c r="N136" s="159">
        <f t="shared" si="13"/>
        <v>312</v>
      </c>
    </row>
    <row r="137" spans="1:14">
      <c r="A137" s="20" t="s">
        <v>138</v>
      </c>
      <c r="B137" s="31"/>
      <c r="C137" s="21" t="s">
        <v>26</v>
      </c>
      <c r="D137" s="21" t="s">
        <v>17</v>
      </c>
      <c r="E137" s="22">
        <v>1781</v>
      </c>
      <c r="F137" s="26">
        <v>397</v>
      </c>
      <c r="G137" s="26">
        <v>397</v>
      </c>
      <c r="H137" s="26">
        <v>200</v>
      </c>
      <c r="I137" s="159"/>
      <c r="J137" s="159"/>
      <c r="K137" s="159"/>
      <c r="L137" s="159"/>
      <c r="M137" s="159"/>
      <c r="N137" s="159">
        <f t="shared" si="13"/>
        <v>0</v>
      </c>
    </row>
    <row r="138" spans="1:14">
      <c r="A138" s="20" t="s">
        <v>139</v>
      </c>
      <c r="B138" s="21"/>
      <c r="C138" s="21" t="s">
        <v>140</v>
      </c>
      <c r="D138" s="21" t="s">
        <v>11</v>
      </c>
      <c r="E138" s="22">
        <v>3481</v>
      </c>
      <c r="F138" s="26"/>
      <c r="G138" s="26"/>
      <c r="H138" s="26"/>
      <c r="I138" s="159"/>
      <c r="J138" s="159"/>
      <c r="K138" s="159"/>
      <c r="L138" s="159"/>
      <c r="M138" s="159"/>
      <c r="N138" s="159">
        <f t="shared" si="13"/>
        <v>0</v>
      </c>
    </row>
    <row r="139" spans="1:14">
      <c r="A139" s="20" t="s">
        <v>141</v>
      </c>
      <c r="B139" s="21"/>
      <c r="C139" s="21" t="s">
        <v>24</v>
      </c>
      <c r="D139" s="21" t="s">
        <v>11</v>
      </c>
      <c r="E139" s="22">
        <v>151</v>
      </c>
      <c r="F139" s="26">
        <v>50</v>
      </c>
      <c r="G139" s="26">
        <v>50</v>
      </c>
      <c r="H139" s="26">
        <v>0</v>
      </c>
      <c r="I139" s="159"/>
      <c r="J139" s="159"/>
      <c r="K139" s="159"/>
      <c r="L139" s="159"/>
      <c r="M139" s="159"/>
      <c r="N139" s="159">
        <f t="shared" si="13"/>
        <v>0</v>
      </c>
    </row>
    <row r="140" spans="1:14">
      <c r="A140" s="20" t="s">
        <v>142</v>
      </c>
      <c r="B140" s="21"/>
      <c r="C140" s="21" t="s">
        <v>68</v>
      </c>
      <c r="D140" s="21" t="s">
        <v>11</v>
      </c>
      <c r="E140" s="22">
        <f>10*200</f>
        <v>2000</v>
      </c>
      <c r="F140" s="26">
        <v>250</v>
      </c>
      <c r="G140" s="26">
        <v>250</v>
      </c>
      <c r="H140" s="26">
        <v>250</v>
      </c>
      <c r="I140" s="159"/>
      <c r="J140" s="159"/>
      <c r="K140" s="159"/>
      <c r="L140" s="159"/>
      <c r="M140" s="159"/>
      <c r="N140" s="159">
        <f t="shared" si="13"/>
        <v>0</v>
      </c>
    </row>
    <row r="141" spans="1:14">
      <c r="A141" s="31" t="s">
        <v>143</v>
      </c>
      <c r="B141" s="31"/>
      <c r="C141" s="21" t="s">
        <v>14</v>
      </c>
      <c r="D141" s="21" t="s">
        <v>11</v>
      </c>
      <c r="E141" s="22">
        <v>393</v>
      </c>
      <c r="F141" s="23"/>
      <c r="G141" s="23"/>
      <c r="H141" s="23"/>
      <c r="I141" s="159"/>
      <c r="J141" s="159"/>
      <c r="K141" s="159"/>
      <c r="L141" s="159"/>
      <c r="M141" s="159"/>
      <c r="N141" s="159">
        <f t="shared" si="13"/>
        <v>0</v>
      </c>
    </row>
    <row r="142" spans="1:14">
      <c r="A142" s="31" t="s">
        <v>144</v>
      </c>
      <c r="B142" s="31"/>
      <c r="C142" s="21" t="s">
        <v>14</v>
      </c>
      <c r="D142" s="21" t="s">
        <v>11</v>
      </c>
      <c r="E142" s="22">
        <v>77</v>
      </c>
      <c r="F142" s="23"/>
      <c r="G142" s="23"/>
      <c r="H142" s="23"/>
      <c r="I142" s="159"/>
      <c r="J142" s="159"/>
      <c r="K142" s="159"/>
      <c r="L142" s="159"/>
      <c r="M142" s="159"/>
      <c r="N142" s="159">
        <f t="shared" si="13"/>
        <v>0</v>
      </c>
    </row>
    <row r="143" spans="1:14">
      <c r="A143" s="31" t="s">
        <v>145</v>
      </c>
      <c r="B143" s="21"/>
      <c r="C143" s="21" t="s">
        <v>14</v>
      </c>
      <c r="D143" s="21" t="s">
        <v>11</v>
      </c>
      <c r="E143" s="22">
        <v>163</v>
      </c>
      <c r="F143" s="23"/>
      <c r="G143" s="23"/>
      <c r="H143" s="23"/>
      <c r="I143" s="159"/>
      <c r="J143" s="159"/>
      <c r="K143" s="159"/>
      <c r="L143" s="159"/>
      <c r="M143" s="159"/>
      <c r="N143" s="159">
        <f t="shared" si="13"/>
        <v>0</v>
      </c>
    </row>
    <row r="144" spans="1:14">
      <c r="A144" s="20" t="s">
        <v>146</v>
      </c>
      <c r="B144" s="21"/>
      <c r="C144" s="21" t="s">
        <v>24</v>
      </c>
      <c r="D144" s="21" t="s">
        <v>17</v>
      </c>
      <c r="E144" s="22">
        <v>2617</v>
      </c>
      <c r="F144" s="26">
        <v>350</v>
      </c>
      <c r="G144" s="26">
        <v>350</v>
      </c>
      <c r="H144" s="26">
        <v>320</v>
      </c>
      <c r="I144" s="159"/>
      <c r="J144" s="159"/>
      <c r="K144" s="159"/>
      <c r="L144" s="159"/>
      <c r="M144" s="159"/>
      <c r="N144" s="159">
        <f t="shared" si="13"/>
        <v>0</v>
      </c>
    </row>
    <row r="145" spans="1:14" ht="12" thickBot="1">
      <c r="A145" s="43" t="s">
        <v>7</v>
      </c>
      <c r="B145" s="43" t="s">
        <v>7</v>
      </c>
      <c r="C145" s="44" t="s">
        <v>7</v>
      </c>
      <c r="D145" s="44" t="s">
        <v>7</v>
      </c>
      <c r="E145" s="44" t="s">
        <v>7</v>
      </c>
      <c r="F145" s="1"/>
      <c r="G145" s="1"/>
    </row>
    <row r="146" spans="1:14" ht="12" thickBot="1">
      <c r="A146" s="14" t="s">
        <v>147</v>
      </c>
      <c r="B146" s="15"/>
      <c r="C146" s="14"/>
      <c r="D146" s="15"/>
      <c r="E146" s="17">
        <f>SUM(E149:E184)</f>
        <v>36482.046999999999</v>
      </c>
      <c r="F146" s="17">
        <f t="shared" ref="F146:N146" si="14">SUM(F148:F171)</f>
        <v>5758</v>
      </c>
      <c r="G146" s="17">
        <f t="shared" si="14"/>
        <v>6358</v>
      </c>
      <c r="H146" s="17">
        <f t="shared" si="14"/>
        <v>5685</v>
      </c>
      <c r="I146" s="17">
        <f t="shared" si="14"/>
        <v>192</v>
      </c>
      <c r="J146" s="17">
        <f t="shared" si="14"/>
        <v>0</v>
      </c>
      <c r="K146" s="17">
        <f t="shared" si="14"/>
        <v>0</v>
      </c>
      <c r="L146" s="17">
        <f t="shared" si="14"/>
        <v>0</v>
      </c>
      <c r="M146" s="17">
        <f>SUM(M148:M184)</f>
        <v>94</v>
      </c>
      <c r="N146" s="17">
        <f t="shared" si="14"/>
        <v>286</v>
      </c>
    </row>
    <row r="147" spans="1:14">
      <c r="A147" s="43" t="s">
        <v>7</v>
      </c>
      <c r="B147" s="43" t="s">
        <v>7</v>
      </c>
      <c r="C147" s="44" t="s">
        <v>7</v>
      </c>
      <c r="D147" s="44" t="s">
        <v>7</v>
      </c>
      <c r="E147" s="44" t="s">
        <v>7</v>
      </c>
      <c r="F147" s="1"/>
      <c r="G147" s="1"/>
    </row>
    <row r="148" spans="1:14">
      <c r="A148" s="99" t="s">
        <v>148</v>
      </c>
      <c r="B148" s="100"/>
      <c r="C148" s="101" t="s">
        <v>24</v>
      </c>
      <c r="D148" s="21" t="s">
        <v>17</v>
      </c>
      <c r="E148" s="102">
        <v>889</v>
      </c>
      <c r="F148" s="26">
        <v>100</v>
      </c>
      <c r="G148" s="26">
        <v>100</v>
      </c>
      <c r="H148" s="26">
        <v>0</v>
      </c>
      <c r="I148" s="159"/>
      <c r="J148" s="159"/>
      <c r="K148" s="159"/>
      <c r="L148" s="159"/>
      <c r="M148" s="159"/>
      <c r="N148" s="159">
        <f>SUM(I148:M148)</f>
        <v>0</v>
      </c>
    </row>
    <row r="149" spans="1:14">
      <c r="A149" s="20" t="s">
        <v>149</v>
      </c>
      <c r="B149" s="20"/>
      <c r="C149" s="21" t="s">
        <v>24</v>
      </c>
      <c r="D149" s="21" t="s">
        <v>17</v>
      </c>
      <c r="E149" s="22">
        <v>194</v>
      </c>
      <c r="F149" s="26">
        <v>0</v>
      </c>
      <c r="G149" s="26">
        <v>0</v>
      </c>
      <c r="H149" s="26">
        <v>0</v>
      </c>
      <c r="I149" s="159"/>
      <c r="J149" s="159"/>
      <c r="K149" s="159"/>
      <c r="L149" s="159"/>
      <c r="M149" s="159"/>
      <c r="N149" s="159">
        <f t="shared" ref="N149:N184" si="15">SUM(I149:M149)</f>
        <v>0</v>
      </c>
    </row>
    <row r="150" spans="1:14">
      <c r="A150" s="20" t="s">
        <v>149</v>
      </c>
      <c r="B150" s="20"/>
      <c r="C150" s="21" t="s">
        <v>24</v>
      </c>
      <c r="D150" s="21" t="s">
        <v>11</v>
      </c>
      <c r="E150" s="22">
        <v>883</v>
      </c>
      <c r="F150" s="26">
        <v>0</v>
      </c>
      <c r="G150" s="26">
        <v>0</v>
      </c>
      <c r="H150" s="26">
        <v>0</v>
      </c>
      <c r="I150" s="159"/>
      <c r="J150" s="159"/>
      <c r="K150" s="159"/>
      <c r="L150" s="159"/>
      <c r="M150" s="159"/>
      <c r="N150" s="159">
        <f t="shared" si="15"/>
        <v>0</v>
      </c>
    </row>
    <row r="151" spans="1:14">
      <c r="A151" s="20" t="s">
        <v>150</v>
      </c>
      <c r="B151" s="20"/>
      <c r="C151" s="21" t="s">
        <v>24</v>
      </c>
      <c r="D151" s="21" t="s">
        <v>17</v>
      </c>
      <c r="E151" s="22">
        <v>2544</v>
      </c>
      <c r="F151" s="26">
        <v>346</v>
      </c>
      <c r="G151" s="26">
        <v>346</v>
      </c>
      <c r="H151" s="26">
        <v>0</v>
      </c>
      <c r="I151" s="159"/>
      <c r="J151" s="159"/>
      <c r="K151" s="159"/>
      <c r="L151" s="159"/>
      <c r="M151" s="159"/>
      <c r="N151" s="159">
        <f t="shared" si="15"/>
        <v>0</v>
      </c>
    </row>
    <row r="152" spans="1:14">
      <c r="A152" s="103" t="s">
        <v>151</v>
      </c>
      <c r="B152" s="103"/>
      <c r="C152" s="104" t="s">
        <v>24</v>
      </c>
      <c r="D152" s="104" t="s">
        <v>17</v>
      </c>
      <c r="E152" s="105">
        <v>2466</v>
      </c>
      <c r="F152" s="106">
        <v>246</v>
      </c>
      <c r="G152" s="106">
        <v>246</v>
      </c>
      <c r="H152" s="106">
        <v>170</v>
      </c>
      <c r="I152" s="159"/>
      <c r="J152" s="159"/>
      <c r="K152" s="159"/>
      <c r="L152" s="159"/>
      <c r="M152" s="159"/>
      <c r="N152" s="159">
        <f t="shared" si="15"/>
        <v>0</v>
      </c>
    </row>
    <row r="153" spans="1:14">
      <c r="A153" s="103" t="s">
        <v>151</v>
      </c>
      <c r="B153" s="103"/>
      <c r="C153" s="104" t="s">
        <v>24</v>
      </c>
      <c r="D153" s="104" t="s">
        <v>11</v>
      </c>
      <c r="E153" s="105">
        <v>889</v>
      </c>
      <c r="F153" s="106">
        <v>50</v>
      </c>
      <c r="G153" s="106">
        <v>50</v>
      </c>
      <c r="H153" s="106">
        <v>50</v>
      </c>
      <c r="I153" s="159"/>
      <c r="J153" s="159"/>
      <c r="K153" s="159"/>
      <c r="L153" s="159"/>
      <c r="M153" s="159"/>
      <c r="N153" s="159">
        <f t="shared" si="15"/>
        <v>0</v>
      </c>
    </row>
    <row r="154" spans="1:14">
      <c r="A154" s="34" t="s">
        <v>151</v>
      </c>
      <c r="B154" s="34"/>
      <c r="C154" s="35" t="s">
        <v>26</v>
      </c>
      <c r="D154" s="35" t="s">
        <v>17</v>
      </c>
      <c r="E154" s="36">
        <v>2310</v>
      </c>
      <c r="F154" s="37"/>
      <c r="G154" s="37">
        <v>550</v>
      </c>
      <c r="H154" s="37">
        <v>250</v>
      </c>
      <c r="I154" s="159"/>
      <c r="J154" s="159"/>
      <c r="K154" s="159"/>
      <c r="L154" s="159"/>
      <c r="M154" s="159"/>
      <c r="N154" s="159">
        <f t="shared" si="15"/>
        <v>0</v>
      </c>
    </row>
    <row r="155" spans="1:14">
      <c r="A155" s="34" t="s">
        <v>152</v>
      </c>
      <c r="B155" s="34"/>
      <c r="C155" s="35" t="s">
        <v>24</v>
      </c>
      <c r="D155" s="35" t="s">
        <v>11</v>
      </c>
      <c r="E155" s="36">
        <v>445</v>
      </c>
      <c r="F155" s="37"/>
      <c r="G155" s="37">
        <v>50</v>
      </c>
      <c r="H155" s="37">
        <v>50</v>
      </c>
      <c r="I155" s="159"/>
      <c r="J155" s="159"/>
      <c r="K155" s="159"/>
      <c r="L155" s="159"/>
      <c r="M155" s="159"/>
      <c r="N155" s="159">
        <f t="shared" si="15"/>
        <v>0</v>
      </c>
    </row>
    <row r="156" spans="1:14">
      <c r="A156" s="28" t="s">
        <v>153</v>
      </c>
      <c r="B156" s="107" t="s">
        <v>61</v>
      </c>
      <c r="C156" s="29" t="s">
        <v>26</v>
      </c>
      <c r="D156" s="29" t="s">
        <v>17</v>
      </c>
      <c r="E156" s="30">
        <v>4325</v>
      </c>
      <c r="F156" s="26">
        <v>1180</v>
      </c>
      <c r="G156" s="26">
        <v>1180</v>
      </c>
      <c r="H156" s="26">
        <v>1300</v>
      </c>
      <c r="I156" s="159">
        <v>62</v>
      </c>
      <c r="J156" s="159"/>
      <c r="K156" s="159"/>
      <c r="L156" s="159"/>
      <c r="M156" s="159"/>
      <c r="N156" s="159">
        <f t="shared" si="15"/>
        <v>62</v>
      </c>
    </row>
    <row r="157" spans="1:14">
      <c r="A157" s="28" t="s">
        <v>153</v>
      </c>
      <c r="B157" s="107" t="s">
        <v>61</v>
      </c>
      <c r="C157" s="29" t="s">
        <v>29</v>
      </c>
      <c r="D157" s="29" t="s">
        <v>17</v>
      </c>
      <c r="E157" s="30">
        <v>1454</v>
      </c>
      <c r="F157" s="26">
        <v>450</v>
      </c>
      <c r="G157" s="26">
        <v>450</v>
      </c>
      <c r="H157" s="26">
        <v>262</v>
      </c>
      <c r="I157" s="159"/>
      <c r="J157" s="159"/>
      <c r="K157" s="159"/>
      <c r="L157" s="159"/>
      <c r="M157" s="159"/>
      <c r="N157" s="159">
        <f t="shared" si="15"/>
        <v>0</v>
      </c>
    </row>
    <row r="158" spans="1:14">
      <c r="A158" s="108" t="s">
        <v>154</v>
      </c>
      <c r="B158" s="109"/>
      <c r="C158" s="83" t="s">
        <v>29</v>
      </c>
      <c r="D158" s="83" t="s">
        <v>17</v>
      </c>
      <c r="E158" s="84">
        <v>1950</v>
      </c>
      <c r="F158" s="110">
        <v>250</v>
      </c>
      <c r="G158" s="110">
        <v>200</v>
      </c>
      <c r="H158" s="110">
        <v>100</v>
      </c>
      <c r="I158" s="159">
        <v>61</v>
      </c>
      <c r="J158" s="159"/>
      <c r="K158" s="159"/>
      <c r="L158" s="159"/>
      <c r="M158" s="159">
        <v>28</v>
      </c>
      <c r="N158" s="159">
        <f t="shared" si="15"/>
        <v>89</v>
      </c>
    </row>
    <row r="159" spans="1:14">
      <c r="A159" s="34" t="s">
        <v>154</v>
      </c>
      <c r="B159" s="111"/>
      <c r="C159" s="35" t="s">
        <v>29</v>
      </c>
      <c r="D159" s="35" t="s">
        <v>11</v>
      </c>
      <c r="E159" s="36">
        <v>76</v>
      </c>
      <c r="F159" s="37">
        <v>0</v>
      </c>
      <c r="G159" s="37">
        <v>50</v>
      </c>
      <c r="H159" s="37">
        <v>25</v>
      </c>
      <c r="I159" s="159">
        <v>10</v>
      </c>
      <c r="J159" s="159"/>
      <c r="K159" s="159"/>
      <c r="L159" s="159"/>
      <c r="M159" s="159"/>
      <c r="N159" s="159">
        <f t="shared" si="15"/>
        <v>10</v>
      </c>
    </row>
    <row r="160" spans="1:14">
      <c r="A160" s="20" t="s">
        <v>155</v>
      </c>
      <c r="B160" s="112"/>
      <c r="C160" s="21" t="s">
        <v>26</v>
      </c>
      <c r="D160" s="21" t="s">
        <v>17</v>
      </c>
      <c r="E160" s="22">
        <v>1030</v>
      </c>
      <c r="F160" s="26">
        <v>550</v>
      </c>
      <c r="G160" s="26">
        <v>550</v>
      </c>
      <c r="H160" s="26">
        <v>350</v>
      </c>
      <c r="I160" s="159">
        <v>49</v>
      </c>
      <c r="J160" s="159"/>
      <c r="K160" s="159"/>
      <c r="L160" s="159"/>
      <c r="M160" s="159"/>
      <c r="N160" s="159">
        <f t="shared" si="15"/>
        <v>49</v>
      </c>
    </row>
    <row r="161" spans="1:14">
      <c r="A161" s="20" t="s">
        <v>155</v>
      </c>
      <c r="B161" s="112"/>
      <c r="C161" s="21" t="s">
        <v>26</v>
      </c>
      <c r="D161" s="21" t="s">
        <v>17</v>
      </c>
      <c r="E161" s="22">
        <v>3554</v>
      </c>
      <c r="F161" s="26">
        <v>550</v>
      </c>
      <c r="G161" s="26">
        <v>550</v>
      </c>
      <c r="H161" s="26">
        <v>750</v>
      </c>
      <c r="I161" s="159"/>
      <c r="J161" s="159"/>
      <c r="K161" s="159"/>
      <c r="L161" s="159"/>
      <c r="M161" s="159"/>
      <c r="N161" s="159">
        <f t="shared" si="15"/>
        <v>0</v>
      </c>
    </row>
    <row r="162" spans="1:14">
      <c r="A162" s="20" t="s">
        <v>155</v>
      </c>
      <c r="B162" s="112"/>
      <c r="C162" s="21" t="s">
        <v>26</v>
      </c>
      <c r="D162" s="21" t="s">
        <v>11</v>
      </c>
      <c r="E162" s="22">
        <v>1244.047</v>
      </c>
      <c r="F162" s="26">
        <v>175</v>
      </c>
      <c r="G162" s="26">
        <v>175</v>
      </c>
      <c r="H162" s="26">
        <v>75</v>
      </c>
      <c r="I162" s="159"/>
      <c r="J162" s="159"/>
      <c r="K162" s="159"/>
      <c r="L162" s="159"/>
      <c r="M162" s="159">
        <v>50</v>
      </c>
      <c r="N162" s="159">
        <f t="shared" si="15"/>
        <v>50</v>
      </c>
    </row>
    <row r="163" spans="1:14">
      <c r="A163" s="28" t="s">
        <v>153</v>
      </c>
      <c r="B163" s="107" t="s">
        <v>61</v>
      </c>
      <c r="C163" s="29" t="s">
        <v>26</v>
      </c>
      <c r="D163" s="29" t="s">
        <v>17</v>
      </c>
      <c r="E163" s="30">
        <v>5484</v>
      </c>
      <c r="F163" s="26">
        <v>900</v>
      </c>
      <c r="G163" s="26">
        <v>900</v>
      </c>
      <c r="H163" s="26">
        <v>1603</v>
      </c>
      <c r="I163" s="159"/>
      <c r="J163" s="159"/>
      <c r="K163" s="159"/>
      <c r="L163" s="159"/>
      <c r="M163" s="159"/>
      <c r="N163" s="159">
        <f t="shared" si="15"/>
        <v>0</v>
      </c>
    </row>
    <row r="164" spans="1:14">
      <c r="A164" s="28" t="s">
        <v>153</v>
      </c>
      <c r="B164" s="107" t="s">
        <v>61</v>
      </c>
      <c r="C164" s="29" t="s">
        <v>26</v>
      </c>
      <c r="D164" s="29" t="s">
        <v>17</v>
      </c>
      <c r="E164" s="30">
        <v>738</v>
      </c>
      <c r="F164" s="26">
        <v>508</v>
      </c>
      <c r="G164" s="26">
        <v>508</v>
      </c>
      <c r="H164" s="26">
        <v>500</v>
      </c>
      <c r="I164" s="159">
        <v>10</v>
      </c>
      <c r="J164" s="159"/>
      <c r="K164" s="159"/>
      <c r="L164" s="159"/>
      <c r="M164" s="159">
        <v>16</v>
      </c>
      <c r="N164" s="159">
        <f t="shared" si="15"/>
        <v>26</v>
      </c>
    </row>
    <row r="165" spans="1:14">
      <c r="A165" s="28" t="s">
        <v>156</v>
      </c>
      <c r="B165" s="29"/>
      <c r="C165" s="29" t="s">
        <v>26</v>
      </c>
      <c r="D165" s="29" t="s">
        <v>11</v>
      </c>
      <c r="E165" s="30">
        <v>65</v>
      </c>
      <c r="F165" s="26">
        <v>65</v>
      </c>
      <c r="G165" s="26">
        <v>65</v>
      </c>
      <c r="H165" s="26">
        <v>0</v>
      </c>
      <c r="I165" s="159"/>
      <c r="J165" s="159"/>
      <c r="K165" s="159"/>
      <c r="L165" s="159"/>
      <c r="M165" s="159"/>
      <c r="N165" s="159">
        <f t="shared" si="15"/>
        <v>0</v>
      </c>
    </row>
    <row r="166" spans="1:14">
      <c r="A166" s="20" t="s">
        <v>157</v>
      </c>
      <c r="B166" s="21"/>
      <c r="C166" s="21" t="s">
        <v>14</v>
      </c>
      <c r="D166" s="21" t="s">
        <v>11</v>
      </c>
      <c r="E166" s="22">
        <v>215</v>
      </c>
      <c r="F166" s="23"/>
      <c r="G166" s="23"/>
      <c r="H166" s="23"/>
      <c r="I166" s="159"/>
      <c r="J166" s="159"/>
      <c r="K166" s="159"/>
      <c r="L166" s="159"/>
      <c r="M166" s="159"/>
      <c r="N166" s="159">
        <f t="shared" si="15"/>
        <v>0</v>
      </c>
    </row>
    <row r="167" spans="1:14">
      <c r="A167" s="20" t="s">
        <v>158</v>
      </c>
      <c r="B167" s="21"/>
      <c r="C167" s="21" t="s">
        <v>14</v>
      </c>
      <c r="D167" s="21" t="s">
        <v>11</v>
      </c>
      <c r="E167" s="22">
        <v>226</v>
      </c>
      <c r="F167" s="23"/>
      <c r="G167" s="23"/>
      <c r="H167" s="23"/>
      <c r="I167" s="159"/>
      <c r="J167" s="159"/>
      <c r="K167" s="159"/>
      <c r="L167" s="159"/>
      <c r="M167" s="159"/>
      <c r="N167" s="159">
        <f t="shared" si="15"/>
        <v>0</v>
      </c>
    </row>
    <row r="168" spans="1:14">
      <c r="A168" s="20" t="s">
        <v>159</v>
      </c>
      <c r="B168" s="21"/>
      <c r="C168" s="21" t="s">
        <v>14</v>
      </c>
      <c r="D168" s="21" t="s">
        <v>11</v>
      </c>
      <c r="E168" s="22">
        <v>60</v>
      </c>
      <c r="F168" s="23"/>
      <c r="G168" s="23"/>
      <c r="H168" s="23"/>
      <c r="I168" s="159"/>
      <c r="J168" s="159"/>
      <c r="K168" s="159"/>
      <c r="L168" s="159"/>
      <c r="M168" s="159"/>
      <c r="N168" s="159">
        <f t="shared" si="15"/>
        <v>0</v>
      </c>
    </row>
    <row r="169" spans="1:14">
      <c r="A169" s="20" t="s">
        <v>160</v>
      </c>
      <c r="B169" s="31"/>
      <c r="C169" s="21" t="s">
        <v>26</v>
      </c>
      <c r="D169" s="21" t="s">
        <v>17</v>
      </c>
      <c r="E169" s="22">
        <v>807</v>
      </c>
      <c r="F169" s="26">
        <v>288</v>
      </c>
      <c r="G169" s="26">
        <v>288</v>
      </c>
      <c r="H169" s="26">
        <v>0</v>
      </c>
      <c r="I169" s="159"/>
      <c r="J169" s="159"/>
      <c r="K169" s="159"/>
      <c r="L169" s="159"/>
      <c r="M169" s="159"/>
      <c r="N169" s="159">
        <f t="shared" si="15"/>
        <v>0</v>
      </c>
    </row>
    <row r="170" spans="1:14">
      <c r="A170" s="20" t="s">
        <v>161</v>
      </c>
      <c r="B170" s="20"/>
      <c r="C170" s="21" t="s">
        <v>162</v>
      </c>
      <c r="D170" s="21" t="s">
        <v>11</v>
      </c>
      <c r="E170" s="22">
        <v>622</v>
      </c>
      <c r="F170" s="26"/>
      <c r="G170" s="26"/>
      <c r="H170" s="26">
        <v>100</v>
      </c>
      <c r="I170" s="159"/>
      <c r="J170" s="159"/>
      <c r="K170" s="159"/>
      <c r="L170" s="159"/>
      <c r="M170" s="159"/>
      <c r="N170" s="159">
        <f t="shared" si="15"/>
        <v>0</v>
      </c>
    </row>
    <row r="171" spans="1:14">
      <c r="A171" s="20" t="s">
        <v>163</v>
      </c>
      <c r="B171" s="20"/>
      <c r="C171" s="21" t="s">
        <v>140</v>
      </c>
      <c r="D171" s="21" t="s">
        <v>11</v>
      </c>
      <c r="E171" s="22">
        <v>2451</v>
      </c>
      <c r="F171" s="26">
        <v>100</v>
      </c>
      <c r="G171" s="26">
        <v>100</v>
      </c>
      <c r="H171" s="26">
        <v>100</v>
      </c>
      <c r="I171" s="159"/>
      <c r="J171" s="159"/>
      <c r="K171" s="159"/>
      <c r="L171" s="159"/>
      <c r="M171" s="159"/>
      <c r="N171" s="159">
        <f t="shared" si="15"/>
        <v>0</v>
      </c>
    </row>
    <row r="172" spans="1:14">
      <c r="A172" s="49" t="s">
        <v>164</v>
      </c>
      <c r="B172" s="49"/>
      <c r="C172" s="29" t="s">
        <v>49</v>
      </c>
      <c r="D172" s="29" t="s">
        <v>11</v>
      </c>
      <c r="E172" s="30">
        <v>390</v>
      </c>
      <c r="F172" s="26"/>
      <c r="G172" s="26"/>
      <c r="H172" s="26"/>
      <c r="I172" s="159"/>
      <c r="J172" s="159"/>
      <c r="K172" s="159"/>
      <c r="L172" s="159"/>
      <c r="M172" s="159"/>
      <c r="N172" s="159">
        <f t="shared" si="15"/>
        <v>0</v>
      </c>
    </row>
    <row r="173" spans="1:14">
      <c r="A173" s="113" t="s">
        <v>165</v>
      </c>
      <c r="B173" s="29"/>
      <c r="C173" s="29" t="s">
        <v>49</v>
      </c>
      <c r="D173" s="29" t="s">
        <v>11</v>
      </c>
      <c r="E173" s="30">
        <v>172</v>
      </c>
      <c r="F173" s="26"/>
      <c r="G173" s="26"/>
      <c r="H173" s="26"/>
      <c r="I173" s="159"/>
      <c r="J173" s="159"/>
      <c r="K173" s="159"/>
      <c r="L173" s="159"/>
      <c r="M173" s="159"/>
      <c r="N173" s="159">
        <f t="shared" si="15"/>
        <v>0</v>
      </c>
    </row>
    <row r="174" spans="1:14">
      <c r="A174" s="113" t="s">
        <v>166</v>
      </c>
      <c r="B174" s="49"/>
      <c r="C174" s="29" t="s">
        <v>49</v>
      </c>
      <c r="D174" s="29" t="s">
        <v>11</v>
      </c>
      <c r="E174" s="30">
        <v>47</v>
      </c>
      <c r="F174" s="26"/>
      <c r="G174" s="26"/>
      <c r="H174" s="26"/>
      <c r="I174" s="159"/>
      <c r="J174" s="159"/>
      <c r="K174" s="159"/>
      <c r="L174" s="159"/>
      <c r="M174" s="159"/>
      <c r="N174" s="159">
        <f t="shared" si="15"/>
        <v>0</v>
      </c>
    </row>
    <row r="175" spans="1:14">
      <c r="A175" s="113" t="s">
        <v>167</v>
      </c>
      <c r="B175" s="49"/>
      <c r="C175" s="29" t="s">
        <v>168</v>
      </c>
      <c r="D175" s="29" t="s">
        <v>11</v>
      </c>
      <c r="E175" s="30">
        <v>71</v>
      </c>
      <c r="F175" s="26"/>
      <c r="G175" s="26"/>
      <c r="H175" s="26"/>
      <c r="I175" s="159"/>
      <c r="J175" s="159"/>
      <c r="K175" s="159"/>
      <c r="L175" s="159"/>
      <c r="M175" s="159"/>
      <c r="N175" s="159">
        <f t="shared" si="15"/>
        <v>0</v>
      </c>
    </row>
    <row r="176" spans="1:14">
      <c r="A176" s="113" t="s">
        <v>169</v>
      </c>
      <c r="B176" s="49"/>
      <c r="C176" s="29" t="s">
        <v>168</v>
      </c>
      <c r="D176" s="29" t="s">
        <v>11</v>
      </c>
      <c r="E176" s="30">
        <v>100</v>
      </c>
      <c r="F176" s="26"/>
      <c r="G176" s="26"/>
      <c r="H176" s="26"/>
      <c r="I176" s="159"/>
      <c r="J176" s="159"/>
      <c r="K176" s="159"/>
      <c r="L176" s="159"/>
      <c r="M176" s="159"/>
      <c r="N176" s="159">
        <f t="shared" si="15"/>
        <v>0</v>
      </c>
    </row>
    <row r="177" spans="1:14">
      <c r="A177" s="114" t="s">
        <v>170</v>
      </c>
      <c r="B177" s="74" t="s">
        <v>171</v>
      </c>
      <c r="C177" s="74" t="s">
        <v>172</v>
      </c>
      <c r="D177" s="74" t="s">
        <v>11</v>
      </c>
      <c r="E177" s="74">
        <v>355</v>
      </c>
      <c r="F177" s="115"/>
      <c r="G177" s="115"/>
      <c r="H177" s="115"/>
      <c r="I177" s="159"/>
      <c r="J177" s="159"/>
      <c r="K177" s="159"/>
      <c r="L177" s="159"/>
      <c r="M177" s="159"/>
      <c r="N177" s="159">
        <f t="shared" si="15"/>
        <v>0</v>
      </c>
    </row>
    <row r="178" spans="1:14">
      <c r="A178" s="114" t="s">
        <v>173</v>
      </c>
      <c r="B178" s="74" t="s">
        <v>171</v>
      </c>
      <c r="C178" s="74" t="s">
        <v>172</v>
      </c>
      <c r="D178" s="74" t="s">
        <v>11</v>
      </c>
      <c r="E178" s="75">
        <v>355</v>
      </c>
      <c r="F178" s="115"/>
      <c r="G178" s="115"/>
      <c r="H178" s="115"/>
      <c r="I178" s="159"/>
      <c r="J178" s="159"/>
      <c r="K178" s="159"/>
      <c r="L178" s="159"/>
      <c r="M178" s="159"/>
      <c r="N178" s="159">
        <f t="shared" si="15"/>
        <v>0</v>
      </c>
    </row>
    <row r="179" spans="1:14">
      <c r="A179" s="114" t="s">
        <v>174</v>
      </c>
      <c r="B179" s="74" t="s">
        <v>171</v>
      </c>
      <c r="C179" s="74" t="s">
        <v>172</v>
      </c>
      <c r="D179" s="74" t="s">
        <v>11</v>
      </c>
      <c r="E179" s="75">
        <v>178</v>
      </c>
      <c r="F179" s="115"/>
      <c r="G179" s="115"/>
      <c r="H179" s="115"/>
      <c r="I179" s="159"/>
      <c r="J179" s="159"/>
      <c r="K179" s="159"/>
      <c r="L179" s="159"/>
      <c r="M179" s="159"/>
      <c r="N179" s="159">
        <f t="shared" si="15"/>
        <v>0</v>
      </c>
    </row>
    <row r="180" spans="1:14">
      <c r="A180" s="49" t="s">
        <v>175</v>
      </c>
      <c r="B180" s="29"/>
      <c r="C180" s="29" t="s">
        <v>168</v>
      </c>
      <c r="D180" s="29" t="s">
        <v>11</v>
      </c>
      <c r="E180" s="30">
        <v>184</v>
      </c>
      <c r="F180" s="26"/>
      <c r="G180" s="26"/>
      <c r="H180" s="26"/>
      <c r="I180" s="159"/>
      <c r="J180" s="159"/>
      <c r="K180" s="159"/>
      <c r="L180" s="159"/>
      <c r="M180" s="159"/>
      <c r="N180" s="159">
        <f t="shared" si="15"/>
        <v>0</v>
      </c>
    </row>
    <row r="181" spans="1:14">
      <c r="A181" s="49" t="s">
        <v>176</v>
      </c>
      <c r="B181" s="29"/>
      <c r="C181" s="29" t="s">
        <v>168</v>
      </c>
      <c r="D181" s="29" t="s">
        <v>11</v>
      </c>
      <c r="E181" s="30">
        <v>81</v>
      </c>
      <c r="F181" s="26"/>
      <c r="G181" s="26"/>
      <c r="H181" s="26"/>
      <c r="I181" s="159"/>
      <c r="J181" s="159"/>
      <c r="K181" s="159"/>
      <c r="L181" s="159"/>
      <c r="M181" s="159"/>
      <c r="N181" s="159">
        <f t="shared" si="15"/>
        <v>0</v>
      </c>
    </row>
    <row r="182" spans="1:14">
      <c r="A182" s="49" t="s">
        <v>177</v>
      </c>
      <c r="B182" s="29" t="s">
        <v>171</v>
      </c>
      <c r="C182" s="29" t="s">
        <v>168</v>
      </c>
      <c r="D182" s="29" t="s">
        <v>11</v>
      </c>
      <c r="E182" s="30">
        <v>180</v>
      </c>
      <c r="F182" s="26"/>
      <c r="G182" s="26"/>
      <c r="H182" s="26"/>
      <c r="I182" s="159"/>
      <c r="J182" s="159"/>
      <c r="K182" s="159"/>
      <c r="L182" s="159"/>
      <c r="M182" s="159"/>
      <c r="N182" s="159">
        <f t="shared" si="15"/>
        <v>0</v>
      </c>
    </row>
    <row r="183" spans="1:14">
      <c r="A183" s="49" t="s">
        <v>178</v>
      </c>
      <c r="B183" s="29"/>
      <c r="C183" s="29" t="s">
        <v>168</v>
      </c>
      <c r="D183" s="29" t="s">
        <v>11</v>
      </c>
      <c r="E183" s="30">
        <v>309</v>
      </c>
      <c r="F183" s="26"/>
      <c r="G183" s="26"/>
      <c r="H183" s="26"/>
      <c r="I183" s="159"/>
      <c r="J183" s="159"/>
      <c r="K183" s="159"/>
      <c r="L183" s="159"/>
      <c r="M183" s="159"/>
      <c r="N183" s="159">
        <f t="shared" si="15"/>
        <v>0</v>
      </c>
    </row>
    <row r="184" spans="1:14">
      <c r="A184" s="114" t="s">
        <v>179</v>
      </c>
      <c r="B184" s="74" t="s">
        <v>171</v>
      </c>
      <c r="C184" s="74" t="s">
        <v>168</v>
      </c>
      <c r="D184" s="74" t="s">
        <v>11</v>
      </c>
      <c r="E184" s="75">
        <v>28</v>
      </c>
      <c r="F184" s="115"/>
      <c r="G184" s="115"/>
      <c r="H184" s="115"/>
      <c r="I184" s="159"/>
      <c r="J184" s="159"/>
      <c r="K184" s="159"/>
      <c r="L184" s="159"/>
      <c r="M184" s="159"/>
      <c r="N184" s="159">
        <f t="shared" si="15"/>
        <v>0</v>
      </c>
    </row>
    <row r="185" spans="1:14" ht="12" thickBot="1">
      <c r="A185" s="43" t="s">
        <v>7</v>
      </c>
      <c r="B185" s="43" t="s">
        <v>7</v>
      </c>
      <c r="C185" s="44" t="s">
        <v>7</v>
      </c>
      <c r="D185" s="44" t="s">
        <v>7</v>
      </c>
      <c r="E185" s="44" t="s">
        <v>7</v>
      </c>
      <c r="F185" s="1"/>
      <c r="G185" s="1"/>
    </row>
    <row r="186" spans="1:14" ht="12" thickBot="1">
      <c r="A186" s="116" t="s">
        <v>180</v>
      </c>
      <c r="B186" s="117"/>
      <c r="C186" s="46"/>
      <c r="D186" s="47"/>
      <c r="E186" s="17">
        <f t="shared" ref="E186:N186" si="16">SUM(E188:E208)</f>
        <v>25696.444999999996</v>
      </c>
      <c r="F186" s="17">
        <f t="shared" si="16"/>
        <v>2297</v>
      </c>
      <c r="G186" s="17">
        <f t="shared" si="16"/>
        <v>2297</v>
      </c>
      <c r="H186" s="17">
        <f t="shared" si="16"/>
        <v>2108</v>
      </c>
      <c r="I186" s="17">
        <f t="shared" si="16"/>
        <v>85</v>
      </c>
      <c r="J186" s="17">
        <f t="shared" si="16"/>
        <v>102</v>
      </c>
      <c r="K186" s="17">
        <f t="shared" si="16"/>
        <v>104</v>
      </c>
      <c r="L186" s="17">
        <f t="shared" si="16"/>
        <v>186</v>
      </c>
      <c r="M186" s="17">
        <f>SUM(M188:M208)</f>
        <v>194</v>
      </c>
      <c r="N186" s="17">
        <f t="shared" si="16"/>
        <v>671</v>
      </c>
    </row>
    <row r="187" spans="1:14">
      <c r="A187" s="118" t="s">
        <v>7</v>
      </c>
      <c r="B187" s="118" t="s">
        <v>7</v>
      </c>
      <c r="C187" s="119" t="s">
        <v>7</v>
      </c>
      <c r="D187" s="119" t="s">
        <v>7</v>
      </c>
      <c r="E187" s="120" t="s">
        <v>7</v>
      </c>
      <c r="F187" s="1"/>
      <c r="G187" s="1"/>
    </row>
    <row r="188" spans="1:14">
      <c r="A188" s="121" t="s">
        <v>181</v>
      </c>
      <c r="B188" s="29"/>
      <c r="C188" s="29" t="s">
        <v>49</v>
      </c>
      <c r="D188" s="29" t="s">
        <v>11</v>
      </c>
      <c r="E188" s="122">
        <v>267</v>
      </c>
      <c r="F188" s="26"/>
      <c r="G188" s="26"/>
      <c r="H188" s="26"/>
      <c r="I188" s="159"/>
      <c r="J188" s="159"/>
      <c r="K188" s="159"/>
      <c r="L188" s="159"/>
      <c r="M188" s="159"/>
      <c r="N188" s="159">
        <f>SUM(I188:M188)</f>
        <v>0</v>
      </c>
    </row>
    <row r="189" spans="1:14">
      <c r="A189" s="121" t="s">
        <v>182</v>
      </c>
      <c r="B189" s="29"/>
      <c r="C189" s="29" t="s">
        <v>49</v>
      </c>
      <c r="D189" s="29" t="s">
        <v>11</v>
      </c>
      <c r="E189" s="122">
        <v>29</v>
      </c>
      <c r="F189" s="26"/>
      <c r="G189" s="26"/>
      <c r="H189" s="26"/>
      <c r="I189" s="159"/>
      <c r="J189" s="159"/>
      <c r="K189" s="159"/>
      <c r="L189" s="159"/>
      <c r="M189" s="159"/>
      <c r="N189" s="159">
        <f t="shared" ref="N189:N208" si="17">SUM(I189:M189)</f>
        <v>0</v>
      </c>
    </row>
    <row r="190" spans="1:14">
      <c r="A190" s="121" t="s">
        <v>183</v>
      </c>
      <c r="B190" s="29"/>
      <c r="C190" s="29" t="s">
        <v>49</v>
      </c>
      <c r="D190" s="29" t="s">
        <v>11</v>
      </c>
      <c r="E190" s="122">
        <v>58</v>
      </c>
      <c r="F190" s="26"/>
      <c r="G190" s="26"/>
      <c r="H190" s="26"/>
      <c r="I190" s="159"/>
      <c r="J190" s="159"/>
      <c r="K190" s="159"/>
      <c r="L190" s="159"/>
      <c r="M190" s="159"/>
      <c r="N190" s="159">
        <f t="shared" si="17"/>
        <v>0</v>
      </c>
    </row>
    <row r="191" spans="1:14">
      <c r="A191" s="123" t="s">
        <v>184</v>
      </c>
      <c r="B191" s="21"/>
      <c r="C191" s="21" t="s">
        <v>14</v>
      </c>
      <c r="D191" s="21" t="s">
        <v>11</v>
      </c>
      <c r="E191" s="124">
        <v>157</v>
      </c>
      <c r="F191" s="23"/>
      <c r="G191" s="23"/>
      <c r="H191" s="23"/>
      <c r="I191" s="159"/>
      <c r="J191" s="159"/>
      <c r="K191" s="159"/>
      <c r="L191" s="159"/>
      <c r="M191" s="159"/>
      <c r="N191" s="159">
        <f t="shared" si="17"/>
        <v>0</v>
      </c>
    </row>
    <row r="192" spans="1:14">
      <c r="A192" s="123" t="s">
        <v>185</v>
      </c>
      <c r="B192" s="21"/>
      <c r="C192" s="21" t="s">
        <v>41</v>
      </c>
      <c r="D192" s="21" t="s">
        <v>11</v>
      </c>
      <c r="E192" s="124">
        <v>312</v>
      </c>
      <c r="F192" s="23"/>
      <c r="G192" s="23"/>
      <c r="H192" s="23"/>
      <c r="I192" s="159"/>
      <c r="J192" s="159"/>
      <c r="K192" s="159"/>
      <c r="L192" s="159"/>
      <c r="M192" s="159"/>
      <c r="N192" s="159">
        <f t="shared" si="17"/>
        <v>0</v>
      </c>
    </row>
    <row r="193" spans="1:14">
      <c r="A193" s="125" t="s">
        <v>186</v>
      </c>
      <c r="B193" s="21"/>
      <c r="C193" s="21" t="s">
        <v>68</v>
      </c>
      <c r="D193" s="21" t="s">
        <v>11</v>
      </c>
      <c r="E193" s="124">
        <v>105</v>
      </c>
      <c r="F193" s="23"/>
      <c r="G193" s="23"/>
      <c r="H193" s="23"/>
      <c r="I193" s="159"/>
      <c r="J193" s="159"/>
      <c r="K193" s="159"/>
      <c r="L193" s="159"/>
      <c r="M193" s="159"/>
      <c r="N193" s="159">
        <f t="shared" si="17"/>
        <v>0</v>
      </c>
    </row>
    <row r="194" spans="1:14">
      <c r="A194" s="123" t="s">
        <v>187</v>
      </c>
      <c r="B194" s="21"/>
      <c r="C194" s="21" t="s">
        <v>68</v>
      </c>
      <c r="D194" s="21" t="s">
        <v>11</v>
      </c>
      <c r="E194" s="124">
        <f>8*200</f>
        <v>1600</v>
      </c>
      <c r="F194" s="23">
        <v>100</v>
      </c>
      <c r="G194" s="23">
        <v>100</v>
      </c>
      <c r="H194" s="23">
        <v>100</v>
      </c>
      <c r="I194" s="159"/>
      <c r="J194" s="159"/>
      <c r="K194" s="159"/>
      <c r="L194" s="159"/>
      <c r="M194" s="159"/>
      <c r="N194" s="159">
        <f t="shared" si="17"/>
        <v>0</v>
      </c>
    </row>
    <row r="195" spans="1:14">
      <c r="A195" s="31" t="s">
        <v>188</v>
      </c>
      <c r="B195" s="21"/>
      <c r="C195" s="21" t="s">
        <v>41</v>
      </c>
      <c r="D195" s="21" t="s">
        <v>11</v>
      </c>
      <c r="E195" s="21">
        <v>400</v>
      </c>
      <c r="F195" s="23">
        <v>50</v>
      </c>
      <c r="G195" s="23">
        <v>50</v>
      </c>
      <c r="H195" s="23">
        <v>50</v>
      </c>
      <c r="I195" s="159"/>
      <c r="J195" s="159"/>
      <c r="K195" s="159"/>
      <c r="L195" s="159"/>
      <c r="M195" s="159"/>
      <c r="N195" s="159">
        <f t="shared" si="17"/>
        <v>0</v>
      </c>
    </row>
    <row r="196" spans="1:14">
      <c r="A196" s="31" t="s">
        <v>189</v>
      </c>
      <c r="B196" s="21"/>
      <c r="C196" s="21" t="s">
        <v>41</v>
      </c>
      <c r="D196" s="21" t="s">
        <v>11</v>
      </c>
      <c r="E196" s="21">
        <v>400</v>
      </c>
      <c r="F196" s="23">
        <v>100</v>
      </c>
      <c r="G196" s="23">
        <v>100</v>
      </c>
      <c r="H196" s="23">
        <v>100</v>
      </c>
      <c r="I196" s="159"/>
      <c r="J196" s="159"/>
      <c r="K196" s="159"/>
      <c r="L196" s="159"/>
      <c r="M196" s="159"/>
      <c r="N196" s="159">
        <f t="shared" si="17"/>
        <v>0</v>
      </c>
    </row>
    <row r="197" spans="1:14">
      <c r="A197" s="31" t="s">
        <v>190</v>
      </c>
      <c r="B197" s="21"/>
      <c r="C197" s="21" t="s">
        <v>41</v>
      </c>
      <c r="D197" s="21" t="s">
        <v>11</v>
      </c>
      <c r="E197" s="21">
        <v>2400</v>
      </c>
      <c r="F197" s="23">
        <v>200</v>
      </c>
      <c r="G197" s="23">
        <v>200</v>
      </c>
      <c r="H197" s="23">
        <v>200</v>
      </c>
      <c r="I197" s="159"/>
      <c r="J197" s="159"/>
      <c r="K197" s="159"/>
      <c r="L197" s="159"/>
      <c r="M197" s="159"/>
      <c r="N197" s="159">
        <f t="shared" si="17"/>
        <v>0</v>
      </c>
    </row>
    <row r="198" spans="1:14">
      <c r="A198" s="31" t="s">
        <v>191</v>
      </c>
      <c r="B198" s="21"/>
      <c r="C198" s="21" t="s">
        <v>41</v>
      </c>
      <c r="D198" s="21" t="s">
        <v>11</v>
      </c>
      <c r="E198" s="21">
        <v>1400</v>
      </c>
      <c r="F198" s="23">
        <v>100</v>
      </c>
      <c r="G198" s="23">
        <v>100</v>
      </c>
      <c r="H198" s="23">
        <v>100</v>
      </c>
      <c r="I198" s="159"/>
      <c r="J198" s="159"/>
      <c r="K198" s="159"/>
      <c r="L198" s="159"/>
      <c r="M198" s="159"/>
      <c r="N198" s="159">
        <f t="shared" si="17"/>
        <v>0</v>
      </c>
    </row>
    <row r="199" spans="1:14">
      <c r="A199" s="20" t="s">
        <v>192</v>
      </c>
      <c r="B199" s="21"/>
      <c r="C199" s="21" t="s">
        <v>140</v>
      </c>
      <c r="D199" s="21" t="s">
        <v>11</v>
      </c>
      <c r="E199" s="21">
        <v>3598</v>
      </c>
      <c r="F199" s="26">
        <v>100</v>
      </c>
      <c r="G199" s="26">
        <v>100</v>
      </c>
      <c r="H199" s="26">
        <v>100</v>
      </c>
      <c r="I199" s="159"/>
      <c r="J199" s="159"/>
      <c r="K199" s="159"/>
      <c r="L199" s="159"/>
      <c r="M199" s="159"/>
      <c r="N199" s="159">
        <f t="shared" si="17"/>
        <v>0</v>
      </c>
    </row>
    <row r="200" spans="1:14">
      <c r="A200" s="126" t="s">
        <v>193</v>
      </c>
      <c r="B200" s="127" t="s">
        <v>171</v>
      </c>
      <c r="C200" s="127" t="s">
        <v>140</v>
      </c>
      <c r="D200" s="127" t="s">
        <v>11</v>
      </c>
      <c r="E200" s="74">
        <v>480</v>
      </c>
      <c r="F200" s="115"/>
      <c r="G200" s="115"/>
      <c r="H200" s="115"/>
      <c r="I200" s="159"/>
      <c r="J200" s="159"/>
      <c r="K200" s="159"/>
      <c r="L200" s="159"/>
      <c r="M200" s="159"/>
      <c r="N200" s="159">
        <f t="shared" si="17"/>
        <v>0</v>
      </c>
    </row>
    <row r="201" spans="1:14">
      <c r="A201" s="20" t="s">
        <v>194</v>
      </c>
      <c r="B201" s="21"/>
      <c r="C201" s="21" t="s">
        <v>26</v>
      </c>
      <c r="D201" s="21" t="s">
        <v>17</v>
      </c>
      <c r="E201" s="21">
        <v>1280</v>
      </c>
      <c r="F201" s="23">
        <v>117</v>
      </c>
      <c r="G201" s="23">
        <v>117</v>
      </c>
      <c r="H201" s="23">
        <v>117</v>
      </c>
      <c r="I201" s="159"/>
      <c r="J201" s="159"/>
      <c r="K201" s="159"/>
      <c r="L201" s="159"/>
      <c r="M201" s="159"/>
      <c r="N201" s="159">
        <f t="shared" si="17"/>
        <v>0</v>
      </c>
    </row>
    <row r="202" spans="1:14">
      <c r="A202" s="20" t="s">
        <v>194</v>
      </c>
      <c r="B202" s="21"/>
      <c r="C202" s="21" t="s">
        <v>26</v>
      </c>
      <c r="D202" s="21" t="s">
        <v>11</v>
      </c>
      <c r="E202" s="21">
        <v>27</v>
      </c>
      <c r="F202" s="23">
        <v>27</v>
      </c>
      <c r="G202" s="23">
        <v>27</v>
      </c>
      <c r="H202" s="23">
        <v>0</v>
      </c>
      <c r="I202" s="159"/>
      <c r="J202" s="159"/>
      <c r="K202" s="159"/>
      <c r="L202" s="159"/>
      <c r="M202" s="159"/>
      <c r="N202" s="159">
        <f t="shared" si="17"/>
        <v>0</v>
      </c>
    </row>
    <row r="203" spans="1:14">
      <c r="A203" s="28" t="s">
        <v>195</v>
      </c>
      <c r="B203" s="128"/>
      <c r="C203" s="128" t="s">
        <v>24</v>
      </c>
      <c r="D203" s="128" t="s">
        <v>17</v>
      </c>
      <c r="E203" s="29">
        <v>1777</v>
      </c>
      <c r="F203" s="38">
        <v>170</v>
      </c>
      <c r="G203" s="38">
        <v>170</v>
      </c>
      <c r="H203" s="38">
        <v>150</v>
      </c>
      <c r="I203" s="159"/>
      <c r="J203" s="159"/>
      <c r="K203" s="159"/>
      <c r="L203" s="159">
        <v>16</v>
      </c>
      <c r="M203" s="159"/>
      <c r="N203" s="159">
        <f t="shared" si="17"/>
        <v>16</v>
      </c>
    </row>
    <row r="204" spans="1:14">
      <c r="A204" s="28" t="s">
        <v>195</v>
      </c>
      <c r="B204" s="128"/>
      <c r="C204" s="128" t="s">
        <v>24</v>
      </c>
      <c r="D204" s="128" t="s">
        <v>11</v>
      </c>
      <c r="E204" s="29">
        <v>889</v>
      </c>
      <c r="F204" s="38">
        <v>50</v>
      </c>
      <c r="G204" s="38">
        <v>50</v>
      </c>
      <c r="H204" s="38">
        <v>75</v>
      </c>
      <c r="I204" s="159"/>
      <c r="J204" s="159"/>
      <c r="K204" s="159"/>
      <c r="L204" s="159">
        <v>8</v>
      </c>
      <c r="M204" s="159"/>
      <c r="N204" s="159">
        <f t="shared" si="17"/>
        <v>8</v>
      </c>
    </row>
    <row r="205" spans="1:14">
      <c r="A205" s="20" t="s">
        <v>196</v>
      </c>
      <c r="B205" s="21"/>
      <c r="C205" s="21" t="s">
        <v>24</v>
      </c>
      <c r="D205" s="21" t="s">
        <v>17</v>
      </c>
      <c r="E205" s="22">
        <v>2520</v>
      </c>
      <c r="F205" s="26">
        <v>732</v>
      </c>
      <c r="G205" s="26">
        <v>732</v>
      </c>
      <c r="H205" s="26">
        <v>324</v>
      </c>
      <c r="I205" s="159"/>
      <c r="J205" s="159">
        <v>62</v>
      </c>
      <c r="K205" s="159"/>
      <c r="L205" s="159">
        <v>36</v>
      </c>
      <c r="M205" s="159">
        <v>82</v>
      </c>
      <c r="N205" s="159">
        <f t="shared" si="17"/>
        <v>180</v>
      </c>
    </row>
    <row r="206" spans="1:14">
      <c r="A206" s="28" t="s">
        <v>197</v>
      </c>
      <c r="B206" s="29"/>
      <c r="C206" s="29" t="s">
        <v>24</v>
      </c>
      <c r="D206" s="29" t="s">
        <v>17</v>
      </c>
      <c r="E206" s="30">
        <f>10*177.721</f>
        <v>1777.21</v>
      </c>
      <c r="F206" s="38">
        <v>150</v>
      </c>
      <c r="G206" s="38">
        <v>150</v>
      </c>
      <c r="H206" s="38">
        <v>150</v>
      </c>
      <c r="I206" s="159">
        <v>29</v>
      </c>
      <c r="J206" s="159"/>
      <c r="K206" s="159">
        <v>56</v>
      </c>
      <c r="L206" s="159">
        <v>18</v>
      </c>
      <c r="M206" s="159">
        <v>10</v>
      </c>
      <c r="N206" s="159">
        <f t="shared" si="17"/>
        <v>113</v>
      </c>
    </row>
    <row r="207" spans="1:14">
      <c r="A207" s="28" t="s">
        <v>206</v>
      </c>
      <c r="B207" s="29"/>
      <c r="C207" s="29" t="s">
        <v>24</v>
      </c>
      <c r="D207" s="29" t="s">
        <v>17</v>
      </c>
      <c r="E207" s="30">
        <f>20*177.721</f>
        <v>3554.42</v>
      </c>
      <c r="F207" s="38">
        <v>0</v>
      </c>
      <c r="G207" s="38">
        <v>0</v>
      </c>
      <c r="H207" s="38">
        <v>142</v>
      </c>
      <c r="I207" s="159"/>
      <c r="J207" s="159"/>
      <c r="K207" s="159"/>
      <c r="L207" s="159"/>
      <c r="M207" s="159"/>
      <c r="N207" s="159">
        <f t="shared" si="17"/>
        <v>0</v>
      </c>
    </row>
    <row r="208" spans="1:14">
      <c r="A208" s="20" t="s">
        <v>198</v>
      </c>
      <c r="B208" s="20"/>
      <c r="C208" s="21" t="s">
        <v>24</v>
      </c>
      <c r="D208" s="21" t="s">
        <v>17</v>
      </c>
      <c r="E208" s="22">
        <f>15*177.721</f>
        <v>2665.8150000000001</v>
      </c>
      <c r="F208" s="26">
        <v>401</v>
      </c>
      <c r="G208" s="26">
        <v>401</v>
      </c>
      <c r="H208" s="26">
        <v>500</v>
      </c>
      <c r="I208" s="159">
        <v>56</v>
      </c>
      <c r="J208" s="159">
        <v>40</v>
      </c>
      <c r="K208" s="159">
        <v>48</v>
      </c>
      <c r="L208" s="159">
        <v>108</v>
      </c>
      <c r="M208" s="159">
        <v>102</v>
      </c>
      <c r="N208" s="159">
        <f t="shared" si="17"/>
        <v>354</v>
      </c>
    </row>
    <row r="209" spans="1:14" ht="12" thickBot="1">
      <c r="A209" s="43" t="s">
        <v>7</v>
      </c>
      <c r="B209" s="43" t="s">
        <v>7</v>
      </c>
      <c r="C209" s="44" t="s">
        <v>7</v>
      </c>
      <c r="D209" s="44" t="s">
        <v>7</v>
      </c>
      <c r="E209" s="44" t="s">
        <v>7</v>
      </c>
      <c r="F209" s="1"/>
      <c r="G209" s="1"/>
    </row>
    <row r="210" spans="1:14" ht="12" thickBot="1">
      <c r="A210" s="14" t="s">
        <v>199</v>
      </c>
      <c r="B210" s="15"/>
      <c r="C210" s="129"/>
      <c r="D210" s="130"/>
      <c r="E210" s="131">
        <f t="shared" ref="E210:N210" si="18">E186+E146+E131+E104+E93+E69+E43+E32+E8</f>
        <v>557364.21565046604</v>
      </c>
      <c r="F210" s="131">
        <f t="shared" si="18"/>
        <v>33264</v>
      </c>
      <c r="G210" s="131">
        <f t="shared" si="18"/>
        <v>34980</v>
      </c>
      <c r="H210" s="131">
        <f t="shared" si="18"/>
        <v>25719</v>
      </c>
      <c r="I210" s="131">
        <f t="shared" si="18"/>
        <v>1987</v>
      </c>
      <c r="J210" s="131">
        <f t="shared" si="18"/>
        <v>750</v>
      </c>
      <c r="K210" s="131">
        <f t="shared" si="18"/>
        <v>694</v>
      </c>
      <c r="L210" s="131">
        <f t="shared" si="18"/>
        <v>639</v>
      </c>
      <c r="M210" s="131">
        <f t="shared" si="18"/>
        <v>1136</v>
      </c>
      <c r="N210" s="131">
        <f t="shared" si="18"/>
        <v>5206</v>
      </c>
    </row>
    <row r="211" spans="1:14">
      <c r="A211" s="1"/>
      <c r="B211" s="1"/>
      <c r="C211" s="1"/>
      <c r="D211" s="1"/>
      <c r="E211" s="1"/>
      <c r="F211" s="1"/>
      <c r="G211" s="1"/>
    </row>
    <row r="212" spans="1:14">
      <c r="A212" s="1"/>
      <c r="B212" s="1"/>
      <c r="C212" s="1"/>
      <c r="D212" s="1"/>
      <c r="E212" s="1"/>
      <c r="F212" s="1"/>
      <c r="G212" s="1"/>
    </row>
  </sheetData>
  <autoFilter ref="A9:N210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12"/>
  <sheetViews>
    <sheetView topLeftCell="A129" workbookViewId="0">
      <selection activeCell="K159" sqref="K159"/>
    </sheetView>
  </sheetViews>
  <sheetFormatPr baseColWidth="10" defaultColWidth="30" defaultRowHeight="11.25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5" width="12.5703125" style="3" customWidth="1"/>
    <col min="16" max="16" width="12.28515625" style="3" customWidth="1"/>
    <col min="17" max="17" width="11.7109375" style="3" customWidth="1"/>
    <col min="18" max="18" width="13.140625" style="3" customWidth="1"/>
    <col min="19" max="16384" width="30" style="3"/>
  </cols>
  <sheetData>
    <row r="1" spans="1:16">
      <c r="A1" s="1"/>
      <c r="B1" s="1"/>
      <c r="C1" s="2"/>
      <c r="D1" s="2"/>
      <c r="E1" s="2"/>
      <c r="F1" s="1"/>
      <c r="G1" s="1"/>
    </row>
    <row r="2" spans="1:16">
      <c r="A2" s="208" t="s">
        <v>228</v>
      </c>
      <c r="B2" s="208"/>
      <c r="C2" s="208"/>
      <c r="D2" s="208"/>
      <c r="E2" s="208"/>
      <c r="F2" s="208"/>
      <c r="G2" s="208"/>
      <c r="H2" s="208"/>
      <c r="I2" s="208"/>
    </row>
    <row r="3" spans="1:16">
      <c r="A3" s="206" t="s">
        <v>229</v>
      </c>
      <c r="B3" s="206"/>
      <c r="C3" s="206"/>
      <c r="D3" s="206"/>
      <c r="E3" s="206"/>
      <c r="F3" s="206"/>
      <c r="G3" s="206"/>
      <c r="H3" s="206"/>
      <c r="I3" s="206"/>
    </row>
    <row r="4" spans="1:16" ht="12" thickBot="1">
      <c r="A4" s="1"/>
      <c r="B4" s="1"/>
      <c r="C4" s="2"/>
      <c r="D4" s="2"/>
      <c r="E4" s="2"/>
      <c r="F4" s="1"/>
      <c r="G4" s="1"/>
    </row>
    <row r="5" spans="1:16">
      <c r="A5" s="5"/>
      <c r="B5" s="5"/>
      <c r="C5" s="6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12" thickBot="1">
      <c r="A6" s="9" t="s">
        <v>0</v>
      </c>
      <c r="B6" s="10" t="s">
        <v>1</v>
      </c>
      <c r="C6" s="11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201</v>
      </c>
      <c r="I6" s="165">
        <v>45322</v>
      </c>
      <c r="J6" s="165">
        <v>45350</v>
      </c>
      <c r="K6" s="165">
        <v>45352</v>
      </c>
      <c r="L6" s="165">
        <v>45384</v>
      </c>
      <c r="M6" s="165">
        <v>45415</v>
      </c>
      <c r="N6" s="165">
        <v>45447</v>
      </c>
      <c r="O6" s="165">
        <v>45478</v>
      </c>
      <c r="P6" s="160" t="s">
        <v>225</v>
      </c>
    </row>
    <row r="7" spans="1:16" ht="12" thickBot="1">
      <c r="A7" s="12" t="s">
        <v>7</v>
      </c>
      <c r="B7" s="12" t="s">
        <v>7</v>
      </c>
      <c r="C7" s="12" t="s">
        <v>7</v>
      </c>
      <c r="D7" s="12" t="s">
        <v>7</v>
      </c>
      <c r="E7" s="13" t="s">
        <v>7</v>
      </c>
      <c r="F7" s="1"/>
      <c r="G7" s="1"/>
    </row>
    <row r="8" spans="1:16" ht="12" thickBot="1">
      <c r="A8" s="14" t="s">
        <v>8</v>
      </c>
      <c r="B8" s="15"/>
      <c r="C8" s="16"/>
      <c r="D8" s="15"/>
      <c r="E8" s="17">
        <f t="shared" ref="E8:P8" si="0">SUM(E10:E30)</f>
        <v>25854.21803208</v>
      </c>
      <c r="F8" s="17">
        <f t="shared" si="0"/>
        <v>4010</v>
      </c>
      <c r="G8" s="17">
        <f t="shared" si="0"/>
        <v>4010</v>
      </c>
      <c r="H8" s="17">
        <f t="shared" si="0"/>
        <v>2349</v>
      </c>
      <c r="I8" s="17">
        <f t="shared" si="0"/>
        <v>56</v>
      </c>
      <c r="J8" s="17">
        <f t="shared" si="0"/>
        <v>46</v>
      </c>
      <c r="K8" s="17">
        <f t="shared" si="0"/>
        <v>41</v>
      </c>
      <c r="L8" s="17">
        <f>SUM(L10:L30)</f>
        <v>43</v>
      </c>
      <c r="M8" s="17">
        <f>SUM(M10:M30)</f>
        <v>28</v>
      </c>
      <c r="N8" s="17">
        <f>SUM(N10:N30)</f>
        <v>12</v>
      </c>
      <c r="O8" s="17">
        <f>SUM(O10:O30)</f>
        <v>116</v>
      </c>
      <c r="P8" s="17">
        <f t="shared" si="0"/>
        <v>342</v>
      </c>
    </row>
    <row r="9" spans="1:16">
      <c r="A9" s="18"/>
      <c r="B9" s="18"/>
      <c r="C9" s="18"/>
      <c r="D9" s="18"/>
      <c r="E9" s="18"/>
      <c r="F9" s="1"/>
      <c r="G9" s="1"/>
      <c r="J9" s="134"/>
      <c r="K9" s="134"/>
      <c r="L9" s="134"/>
      <c r="M9" s="134"/>
      <c r="N9" s="134"/>
      <c r="O9" s="134"/>
    </row>
    <row r="10" spans="1:16">
      <c r="A10" s="19" t="s">
        <v>9</v>
      </c>
      <c r="B10" s="20"/>
      <c r="C10" s="21" t="s">
        <v>10</v>
      </c>
      <c r="D10" s="21" t="s">
        <v>203</v>
      </c>
      <c r="E10" s="22">
        <v>53</v>
      </c>
      <c r="F10" s="23">
        <v>0</v>
      </c>
      <c r="G10" s="23">
        <v>0</v>
      </c>
      <c r="H10" s="23">
        <v>51</v>
      </c>
      <c r="I10" s="159"/>
      <c r="J10" s="159"/>
      <c r="K10" s="159"/>
      <c r="L10" s="159"/>
      <c r="M10" s="159"/>
      <c r="N10" s="159"/>
      <c r="O10" s="159"/>
      <c r="P10" s="159">
        <f>SUM(I10:O10)</f>
        <v>0</v>
      </c>
    </row>
    <row r="11" spans="1:16">
      <c r="A11" s="19" t="s">
        <v>12</v>
      </c>
      <c r="B11" s="20"/>
      <c r="C11" s="21" t="s">
        <v>10</v>
      </c>
      <c r="D11" s="21" t="s">
        <v>11</v>
      </c>
      <c r="E11" s="22">
        <v>38</v>
      </c>
      <c r="F11" s="23">
        <v>0</v>
      </c>
      <c r="G11" s="23">
        <v>0</v>
      </c>
      <c r="H11" s="23">
        <v>0</v>
      </c>
      <c r="I11" s="159"/>
      <c r="J11" s="159"/>
      <c r="K11" s="159"/>
      <c r="L11" s="159"/>
      <c r="M11" s="159"/>
      <c r="N11" s="159"/>
      <c r="O11" s="159"/>
      <c r="P11" s="159">
        <f t="shared" ref="P11:P30" si="1">SUM(I11:O11)</f>
        <v>0</v>
      </c>
    </row>
    <row r="12" spans="1:16">
      <c r="A12" s="19" t="s">
        <v>13</v>
      </c>
      <c r="B12" s="20"/>
      <c r="C12" s="21" t="s">
        <v>14</v>
      </c>
      <c r="D12" s="21" t="s">
        <v>11</v>
      </c>
      <c r="E12" s="22">
        <v>202</v>
      </c>
      <c r="F12" s="23">
        <v>0</v>
      </c>
      <c r="G12" s="23">
        <v>0</v>
      </c>
      <c r="H12" s="23">
        <v>0</v>
      </c>
      <c r="I12" s="159"/>
      <c r="J12" s="159"/>
      <c r="K12" s="159"/>
      <c r="L12" s="159"/>
      <c r="M12" s="159"/>
      <c r="N12" s="159"/>
      <c r="O12" s="159"/>
      <c r="P12" s="159">
        <f t="shared" si="1"/>
        <v>0</v>
      </c>
    </row>
    <row r="13" spans="1:16">
      <c r="A13" s="19" t="s">
        <v>15</v>
      </c>
      <c r="B13" s="20"/>
      <c r="C13" s="24" t="s">
        <v>14</v>
      </c>
      <c r="D13" s="24" t="s">
        <v>11</v>
      </c>
      <c r="E13" s="25">
        <v>82</v>
      </c>
      <c r="F13" s="23">
        <v>0</v>
      </c>
      <c r="G13" s="23">
        <v>0</v>
      </c>
      <c r="H13" s="23">
        <v>0</v>
      </c>
      <c r="I13" s="159"/>
      <c r="J13" s="159"/>
      <c r="K13" s="159"/>
      <c r="L13" s="159"/>
      <c r="M13" s="159"/>
      <c r="N13" s="159"/>
      <c r="O13" s="159"/>
      <c r="P13" s="159">
        <f t="shared" si="1"/>
        <v>0</v>
      </c>
    </row>
    <row r="14" spans="1:16">
      <c r="A14" s="19" t="s">
        <v>16</v>
      </c>
      <c r="B14" s="20"/>
      <c r="C14" s="21" t="s">
        <v>10</v>
      </c>
      <c r="D14" s="21" t="s">
        <v>17</v>
      </c>
      <c r="E14" s="22">
        <v>1025</v>
      </c>
      <c r="F14" s="26">
        <v>0</v>
      </c>
      <c r="G14" s="26">
        <v>0</v>
      </c>
      <c r="H14" s="26">
        <v>0</v>
      </c>
      <c r="I14" s="159"/>
      <c r="J14" s="159"/>
      <c r="K14" s="159"/>
      <c r="L14" s="159"/>
      <c r="M14" s="159"/>
      <c r="N14" s="159"/>
      <c r="O14" s="159"/>
      <c r="P14" s="159">
        <f t="shared" si="1"/>
        <v>0</v>
      </c>
    </row>
    <row r="15" spans="1:16">
      <c r="A15" s="19" t="s">
        <v>18</v>
      </c>
      <c r="B15" s="20"/>
      <c r="C15" s="21" t="s">
        <v>10</v>
      </c>
      <c r="D15" s="21" t="s">
        <v>17</v>
      </c>
      <c r="E15" s="22">
        <v>391</v>
      </c>
      <c r="F15" s="26">
        <v>117</v>
      </c>
      <c r="G15" s="26">
        <v>117</v>
      </c>
      <c r="H15" s="26">
        <v>98</v>
      </c>
      <c r="I15" s="159"/>
      <c r="J15" s="159"/>
      <c r="K15" s="159"/>
      <c r="L15" s="159"/>
      <c r="M15" s="159"/>
      <c r="N15" s="159"/>
      <c r="O15" s="159"/>
      <c r="P15" s="159">
        <f t="shared" si="1"/>
        <v>0</v>
      </c>
    </row>
    <row r="16" spans="1:16">
      <c r="A16" s="27" t="s">
        <v>19</v>
      </c>
      <c r="B16" s="28"/>
      <c r="C16" s="29" t="s">
        <v>10</v>
      </c>
      <c r="D16" s="29" t="s">
        <v>17</v>
      </c>
      <c r="E16" s="30">
        <v>1066</v>
      </c>
      <c r="F16" s="26">
        <v>250</v>
      </c>
      <c r="G16" s="26">
        <v>250</v>
      </c>
      <c r="H16" s="26">
        <v>200</v>
      </c>
      <c r="I16" s="159"/>
      <c r="J16" s="159"/>
      <c r="K16" s="159"/>
      <c r="L16" s="159"/>
      <c r="M16" s="159"/>
      <c r="N16" s="159"/>
      <c r="O16" s="159"/>
      <c r="P16" s="159">
        <f t="shared" si="1"/>
        <v>0</v>
      </c>
    </row>
    <row r="17" spans="1:16">
      <c r="A17" s="27" t="s">
        <v>20</v>
      </c>
      <c r="B17" s="28"/>
      <c r="C17" s="29" t="s">
        <v>21</v>
      </c>
      <c r="D17" s="29" t="s">
        <v>11</v>
      </c>
      <c r="E17" s="30">
        <f>2406480*177.721/1000000</f>
        <v>427.68203208</v>
      </c>
      <c r="F17" s="26">
        <v>100</v>
      </c>
      <c r="G17" s="26">
        <v>100</v>
      </c>
      <c r="H17" s="26">
        <v>100</v>
      </c>
      <c r="I17" s="159"/>
      <c r="J17" s="159"/>
      <c r="K17" s="159"/>
      <c r="L17" s="159">
        <v>38</v>
      </c>
      <c r="M17" s="159"/>
      <c r="N17" s="159"/>
      <c r="O17" s="159"/>
      <c r="P17" s="159">
        <f t="shared" si="1"/>
        <v>38</v>
      </c>
    </row>
    <row r="18" spans="1:16">
      <c r="A18" s="19" t="s">
        <v>22</v>
      </c>
      <c r="B18" s="31"/>
      <c r="C18" s="21" t="s">
        <v>10</v>
      </c>
      <c r="D18" s="21" t="s">
        <v>11</v>
      </c>
      <c r="E18" s="22">
        <v>1066.326</v>
      </c>
      <c r="F18" s="23"/>
      <c r="G18" s="23"/>
      <c r="H18" s="23">
        <v>0</v>
      </c>
      <c r="I18" s="159"/>
      <c r="J18" s="159"/>
      <c r="K18" s="159"/>
      <c r="L18" s="159"/>
      <c r="M18" s="159"/>
      <c r="N18" s="159"/>
      <c r="O18" s="159"/>
      <c r="P18" s="159">
        <f t="shared" si="1"/>
        <v>0</v>
      </c>
    </row>
    <row r="19" spans="1:16">
      <c r="A19" s="28" t="s">
        <v>23</v>
      </c>
      <c r="B19" s="29"/>
      <c r="C19" s="29" t="s">
        <v>24</v>
      </c>
      <c r="D19" s="29" t="s">
        <v>17</v>
      </c>
      <c r="E19" s="30">
        <f>6*177.721</f>
        <v>1066.326</v>
      </c>
      <c r="F19" s="26">
        <v>101</v>
      </c>
      <c r="G19" s="26">
        <v>101</v>
      </c>
      <c r="H19" s="26">
        <v>0</v>
      </c>
      <c r="I19" s="159"/>
      <c r="J19" s="159"/>
      <c r="K19" s="159"/>
      <c r="L19" s="159"/>
      <c r="M19" s="159"/>
      <c r="N19" s="159"/>
      <c r="O19" s="159"/>
      <c r="P19" s="159">
        <f t="shared" si="1"/>
        <v>0</v>
      </c>
    </row>
    <row r="20" spans="1:16">
      <c r="A20" s="19" t="s">
        <v>25</v>
      </c>
      <c r="B20" s="31"/>
      <c r="C20" s="21" t="s">
        <v>26</v>
      </c>
      <c r="D20" s="21" t="s">
        <v>17</v>
      </c>
      <c r="E20" s="22">
        <v>807</v>
      </c>
      <c r="F20" s="26">
        <v>0</v>
      </c>
      <c r="G20" s="26">
        <v>0</v>
      </c>
      <c r="H20" s="26">
        <v>0</v>
      </c>
      <c r="I20" s="159"/>
      <c r="J20" s="159"/>
      <c r="K20" s="159"/>
      <c r="L20" s="159"/>
      <c r="M20" s="159"/>
      <c r="N20" s="159"/>
      <c r="O20" s="159"/>
      <c r="P20" s="159">
        <f t="shared" si="1"/>
        <v>0</v>
      </c>
    </row>
    <row r="21" spans="1:16">
      <c r="A21" s="19" t="s">
        <v>27</v>
      </c>
      <c r="B21" s="21"/>
      <c r="C21" s="21" t="s">
        <v>26</v>
      </c>
      <c r="D21" s="21" t="s">
        <v>17</v>
      </c>
      <c r="E21" s="22">
        <v>888</v>
      </c>
      <c r="F21" s="26">
        <v>78</v>
      </c>
      <c r="G21" s="26">
        <v>0</v>
      </c>
      <c r="H21" s="26">
        <v>0</v>
      </c>
      <c r="I21" s="159"/>
      <c r="J21" s="159"/>
      <c r="K21" s="159"/>
      <c r="L21" s="159"/>
      <c r="M21" s="159"/>
      <c r="N21" s="159"/>
      <c r="O21" s="159"/>
      <c r="P21" s="159">
        <f t="shared" si="1"/>
        <v>0</v>
      </c>
    </row>
    <row r="22" spans="1:16">
      <c r="A22" s="27" t="s">
        <v>28</v>
      </c>
      <c r="B22" s="28"/>
      <c r="C22" s="29" t="s">
        <v>29</v>
      </c>
      <c r="D22" s="29" t="s">
        <v>17</v>
      </c>
      <c r="E22" s="30">
        <v>2786</v>
      </c>
      <c r="F22" s="26">
        <v>170</v>
      </c>
      <c r="G22" s="26">
        <v>170</v>
      </c>
      <c r="H22" s="26">
        <v>30</v>
      </c>
      <c r="I22" s="159"/>
      <c r="J22" s="159"/>
      <c r="K22" s="159"/>
      <c r="L22" s="159"/>
      <c r="M22" s="159"/>
      <c r="N22" s="159">
        <v>2</v>
      </c>
      <c r="O22" s="159"/>
      <c r="P22" s="159">
        <f t="shared" si="1"/>
        <v>2</v>
      </c>
    </row>
    <row r="23" spans="1:16">
      <c r="A23" s="32" t="s">
        <v>30</v>
      </c>
      <c r="B23" s="20" t="s">
        <v>31</v>
      </c>
      <c r="C23" s="21" t="s">
        <v>29</v>
      </c>
      <c r="D23" s="21" t="s">
        <v>11</v>
      </c>
      <c r="E23" s="22">
        <v>3380</v>
      </c>
      <c r="F23" s="26">
        <v>250</v>
      </c>
      <c r="G23" s="26">
        <v>250</v>
      </c>
      <c r="H23" s="26">
        <v>150</v>
      </c>
      <c r="I23" s="159">
        <v>56</v>
      </c>
      <c r="J23" s="159">
        <v>7</v>
      </c>
      <c r="K23" s="159">
        <v>11</v>
      </c>
      <c r="L23" s="159"/>
      <c r="M23" s="159">
        <v>6</v>
      </c>
      <c r="N23" s="159">
        <v>10</v>
      </c>
      <c r="O23" s="159">
        <v>92</v>
      </c>
      <c r="P23" s="159">
        <f t="shared" si="1"/>
        <v>182</v>
      </c>
    </row>
    <row r="24" spans="1:16">
      <c r="A24" s="19" t="s">
        <v>32</v>
      </c>
      <c r="B24" s="20"/>
      <c r="C24" s="21" t="s">
        <v>33</v>
      </c>
      <c r="D24" s="21" t="s">
        <v>11</v>
      </c>
      <c r="E24" s="22">
        <v>710.88400000000001</v>
      </c>
      <c r="F24" s="26">
        <v>100</v>
      </c>
      <c r="G24" s="26">
        <v>100</v>
      </c>
      <c r="H24" s="26">
        <v>0</v>
      </c>
      <c r="I24" s="159"/>
      <c r="J24" s="159"/>
      <c r="K24" s="159"/>
      <c r="L24" s="159"/>
      <c r="M24" s="159"/>
      <c r="N24" s="159"/>
      <c r="O24" s="159"/>
      <c r="P24" s="159">
        <f t="shared" si="1"/>
        <v>0</v>
      </c>
    </row>
    <row r="25" spans="1:16">
      <c r="A25" s="33" t="s">
        <v>34</v>
      </c>
      <c r="B25" s="34"/>
      <c r="C25" s="35" t="s">
        <v>24</v>
      </c>
      <c r="D25" s="35" t="s">
        <v>17</v>
      </c>
      <c r="E25" s="36">
        <v>446</v>
      </c>
      <c r="F25" s="37">
        <v>44</v>
      </c>
      <c r="G25" s="37">
        <v>44</v>
      </c>
      <c r="H25" s="37">
        <v>145</v>
      </c>
      <c r="I25" s="159"/>
      <c r="J25" s="159"/>
      <c r="K25" s="159"/>
      <c r="L25" s="159"/>
      <c r="M25" s="159"/>
      <c r="N25" s="159"/>
      <c r="O25" s="159"/>
      <c r="P25" s="159">
        <f t="shared" si="1"/>
        <v>0</v>
      </c>
    </row>
    <row r="26" spans="1:16">
      <c r="A26" s="33" t="s">
        <v>34</v>
      </c>
      <c r="B26" s="34"/>
      <c r="C26" s="35" t="s">
        <v>24</v>
      </c>
      <c r="D26" s="35" t="s">
        <v>35</v>
      </c>
      <c r="E26" s="36">
        <v>888</v>
      </c>
      <c r="F26" s="37">
        <v>0</v>
      </c>
      <c r="G26" s="37">
        <v>78</v>
      </c>
      <c r="H26" s="37">
        <v>75</v>
      </c>
      <c r="I26" s="159"/>
      <c r="J26" s="159"/>
      <c r="K26" s="159"/>
      <c r="L26" s="159">
        <v>5</v>
      </c>
      <c r="M26" s="159">
        <v>22</v>
      </c>
      <c r="N26" s="159"/>
      <c r="O26" s="159">
        <v>24</v>
      </c>
      <c r="P26" s="159">
        <f t="shared" si="1"/>
        <v>51</v>
      </c>
    </row>
    <row r="27" spans="1:16">
      <c r="A27" s="27" t="s">
        <v>36</v>
      </c>
      <c r="B27" s="28"/>
      <c r="C27" s="29" t="s">
        <v>24</v>
      </c>
      <c r="D27" s="29" t="s">
        <v>11</v>
      </c>
      <c r="E27" s="30">
        <v>3554</v>
      </c>
      <c r="F27" s="38">
        <v>1750</v>
      </c>
      <c r="G27" s="38">
        <v>1750</v>
      </c>
      <c r="H27" s="38">
        <v>750</v>
      </c>
      <c r="I27" s="159"/>
      <c r="J27" s="159">
        <v>39</v>
      </c>
      <c r="K27" s="159">
        <v>30</v>
      </c>
      <c r="L27" s="159"/>
      <c r="M27" s="159"/>
      <c r="N27" s="159"/>
      <c r="O27" s="159"/>
      <c r="P27" s="159">
        <f t="shared" si="1"/>
        <v>69</v>
      </c>
    </row>
    <row r="28" spans="1:16">
      <c r="A28" s="19" t="s">
        <v>37</v>
      </c>
      <c r="B28" s="20"/>
      <c r="C28" s="21" t="s">
        <v>29</v>
      </c>
      <c r="D28" s="21" t="s">
        <v>11</v>
      </c>
      <c r="E28" s="22">
        <v>902</v>
      </c>
      <c r="F28" s="26">
        <v>100</v>
      </c>
      <c r="G28" s="26">
        <v>100</v>
      </c>
      <c r="H28" s="26">
        <v>0</v>
      </c>
      <c r="I28" s="159"/>
      <c r="J28" s="159"/>
      <c r="K28" s="159"/>
      <c r="L28" s="159"/>
      <c r="M28" s="159"/>
      <c r="N28" s="159"/>
      <c r="O28" s="159"/>
      <c r="P28" s="159">
        <f t="shared" si="1"/>
        <v>0</v>
      </c>
    </row>
    <row r="29" spans="1:16">
      <c r="A29" s="19" t="s">
        <v>38</v>
      </c>
      <c r="B29" s="20"/>
      <c r="C29" s="21" t="s">
        <v>39</v>
      </c>
      <c r="D29" s="21" t="s">
        <v>11</v>
      </c>
      <c r="E29" s="22">
        <v>675</v>
      </c>
      <c r="F29" s="26">
        <v>650</v>
      </c>
      <c r="G29" s="26">
        <v>650</v>
      </c>
      <c r="H29" s="26">
        <v>650</v>
      </c>
      <c r="I29" s="159"/>
      <c r="J29" s="159"/>
      <c r="K29" s="159"/>
      <c r="L29" s="159"/>
      <c r="M29" s="159"/>
      <c r="N29" s="159"/>
      <c r="O29" s="159"/>
      <c r="P29" s="159">
        <f t="shared" si="1"/>
        <v>0</v>
      </c>
    </row>
    <row r="30" spans="1:16">
      <c r="A30" s="39" t="s">
        <v>40</v>
      </c>
      <c r="B30" s="40" t="s">
        <v>7</v>
      </c>
      <c r="C30" s="41" t="s">
        <v>41</v>
      </c>
      <c r="D30" s="41" t="s">
        <v>11</v>
      </c>
      <c r="E30" s="42">
        <v>5400</v>
      </c>
      <c r="F30" s="23">
        <v>300</v>
      </c>
      <c r="G30" s="23">
        <v>300</v>
      </c>
      <c r="H30" s="23">
        <v>100</v>
      </c>
      <c r="I30" s="159"/>
      <c r="J30" s="159"/>
      <c r="K30" s="159"/>
      <c r="L30" s="159"/>
      <c r="M30" s="159"/>
      <c r="N30" s="159"/>
      <c r="O30" s="159"/>
      <c r="P30" s="159">
        <f t="shared" si="1"/>
        <v>0</v>
      </c>
    </row>
    <row r="31" spans="1:16" ht="12" thickBot="1">
      <c r="A31" s="43" t="s">
        <v>7</v>
      </c>
      <c r="B31" s="43" t="s">
        <v>7</v>
      </c>
      <c r="C31" s="44" t="s">
        <v>7</v>
      </c>
      <c r="D31" s="44" t="s">
        <v>7</v>
      </c>
      <c r="E31" s="44" t="s">
        <v>7</v>
      </c>
      <c r="F31" s="1"/>
      <c r="G31" s="1"/>
    </row>
    <row r="32" spans="1:16" ht="12" thickBot="1">
      <c r="A32" s="45" t="s">
        <v>42</v>
      </c>
      <c r="B32" s="46"/>
      <c r="C32" s="46"/>
      <c r="D32" s="47"/>
      <c r="E32" s="17">
        <f t="shared" ref="E32:P32" si="2">SUM(E34:E41)</f>
        <v>2795.1389799999997</v>
      </c>
      <c r="F32" s="17">
        <f t="shared" si="2"/>
        <v>481</v>
      </c>
      <c r="G32" s="17">
        <f t="shared" si="2"/>
        <v>481</v>
      </c>
      <c r="H32" s="17">
        <f t="shared" si="2"/>
        <v>156</v>
      </c>
      <c r="I32" s="17">
        <f t="shared" si="2"/>
        <v>0</v>
      </c>
      <c r="J32" s="17">
        <f t="shared" si="2"/>
        <v>0</v>
      </c>
      <c r="K32" s="17">
        <f t="shared" si="2"/>
        <v>0</v>
      </c>
      <c r="L32" s="17">
        <f t="shared" si="2"/>
        <v>0</v>
      </c>
      <c r="M32" s="17">
        <f>SUM(M34:M41)</f>
        <v>0</v>
      </c>
      <c r="N32" s="17">
        <f>SUM(N34:N41)</f>
        <v>0</v>
      </c>
      <c r="O32" s="17">
        <f>SUM(O34:O41)</f>
        <v>0</v>
      </c>
      <c r="P32" s="17">
        <f t="shared" si="2"/>
        <v>0</v>
      </c>
    </row>
    <row r="33" spans="1:16">
      <c r="A33" s="43" t="s">
        <v>7</v>
      </c>
      <c r="B33" s="43" t="s">
        <v>7</v>
      </c>
      <c r="C33" s="44" t="s">
        <v>7</v>
      </c>
      <c r="D33" s="44" t="s">
        <v>7</v>
      </c>
      <c r="E33" s="44" t="s">
        <v>7</v>
      </c>
      <c r="F33" s="1"/>
      <c r="G33" s="1"/>
    </row>
    <row r="34" spans="1:16">
      <c r="A34" s="19" t="s">
        <v>43</v>
      </c>
      <c r="B34" s="20"/>
      <c r="C34" s="21" t="s">
        <v>44</v>
      </c>
      <c r="D34" s="21" t="s">
        <v>11</v>
      </c>
      <c r="E34" s="22">
        <v>956.13897999999995</v>
      </c>
      <c r="F34" s="48">
        <v>150</v>
      </c>
      <c r="G34" s="48">
        <v>150</v>
      </c>
      <c r="H34" s="48">
        <v>0</v>
      </c>
      <c r="I34" s="159"/>
      <c r="J34" s="159"/>
      <c r="K34" s="159"/>
      <c r="L34" s="159"/>
      <c r="M34" s="159"/>
      <c r="N34" s="159"/>
      <c r="O34" s="159"/>
      <c r="P34" s="159">
        <f>SUM(I34:O34)</f>
        <v>0</v>
      </c>
    </row>
    <row r="35" spans="1:16">
      <c r="A35" s="19" t="s">
        <v>45</v>
      </c>
      <c r="B35" s="21"/>
      <c r="C35" s="21" t="s">
        <v>44</v>
      </c>
      <c r="D35" s="21" t="s">
        <v>11</v>
      </c>
      <c r="E35" s="22">
        <v>667</v>
      </c>
      <c r="F35" s="48">
        <v>50</v>
      </c>
      <c r="G35" s="48">
        <v>50</v>
      </c>
      <c r="H35" s="48">
        <v>50</v>
      </c>
      <c r="I35" s="159"/>
      <c r="J35" s="159"/>
      <c r="K35" s="159"/>
      <c r="L35" s="159"/>
      <c r="M35" s="159"/>
      <c r="N35" s="159"/>
      <c r="O35" s="159"/>
      <c r="P35" s="159">
        <f t="shared" ref="P35:P41" si="3">SUM(I35:O35)</f>
        <v>0</v>
      </c>
    </row>
    <row r="36" spans="1:16">
      <c r="A36" s="19" t="s">
        <v>46</v>
      </c>
      <c r="B36" s="21"/>
      <c r="C36" s="21" t="s">
        <v>47</v>
      </c>
      <c r="D36" s="21" t="s">
        <v>11</v>
      </c>
      <c r="E36" s="22">
        <v>29</v>
      </c>
      <c r="F36" s="48">
        <v>20</v>
      </c>
      <c r="G36" s="48">
        <v>20</v>
      </c>
      <c r="H36" s="48">
        <v>20</v>
      </c>
      <c r="I36" s="159"/>
      <c r="J36" s="159"/>
      <c r="K36" s="159"/>
      <c r="L36" s="159"/>
      <c r="M36" s="159"/>
      <c r="N36" s="159"/>
      <c r="O36" s="159"/>
      <c r="P36" s="159">
        <f t="shared" si="3"/>
        <v>0</v>
      </c>
    </row>
    <row r="37" spans="1:16">
      <c r="A37" s="49" t="s">
        <v>48</v>
      </c>
      <c r="B37" s="29"/>
      <c r="C37" s="29" t="s">
        <v>49</v>
      </c>
      <c r="D37" s="29" t="s">
        <v>11</v>
      </c>
      <c r="E37" s="30">
        <v>109</v>
      </c>
      <c r="F37" s="48">
        <v>109</v>
      </c>
      <c r="G37" s="48">
        <v>109</v>
      </c>
      <c r="H37" s="48">
        <v>0</v>
      </c>
      <c r="I37" s="159"/>
      <c r="J37" s="159"/>
      <c r="K37" s="159"/>
      <c r="L37" s="159"/>
      <c r="M37" s="159"/>
      <c r="N37" s="159"/>
      <c r="O37" s="159"/>
      <c r="P37" s="159">
        <f t="shared" si="3"/>
        <v>0</v>
      </c>
    </row>
    <row r="38" spans="1:16">
      <c r="A38" s="49" t="s">
        <v>50</v>
      </c>
      <c r="B38" s="29"/>
      <c r="C38" s="29" t="s">
        <v>49</v>
      </c>
      <c r="D38" s="29" t="s">
        <v>11</v>
      </c>
      <c r="E38" s="30">
        <v>66</v>
      </c>
      <c r="F38" s="48">
        <v>66</v>
      </c>
      <c r="G38" s="48">
        <v>66</v>
      </c>
      <c r="H38" s="48">
        <v>0</v>
      </c>
      <c r="I38" s="159"/>
      <c r="J38" s="159"/>
      <c r="K38" s="159"/>
      <c r="L38" s="159"/>
      <c r="M38" s="159"/>
      <c r="N38" s="159"/>
      <c r="O38" s="159"/>
      <c r="P38" s="159">
        <f t="shared" si="3"/>
        <v>0</v>
      </c>
    </row>
    <row r="39" spans="1:16">
      <c r="A39" s="49" t="s">
        <v>51</v>
      </c>
      <c r="B39" s="29"/>
      <c r="C39" s="29" t="s">
        <v>49</v>
      </c>
      <c r="D39" s="29" t="s">
        <v>11</v>
      </c>
      <c r="E39" s="30">
        <v>29</v>
      </c>
      <c r="F39" s="48">
        <v>29</v>
      </c>
      <c r="G39" s="48">
        <v>29</v>
      </c>
      <c r="H39" s="48">
        <v>29</v>
      </c>
      <c r="I39" s="159"/>
      <c r="J39" s="159"/>
      <c r="K39" s="159"/>
      <c r="L39" s="159"/>
      <c r="M39" s="159"/>
      <c r="N39" s="159"/>
      <c r="O39" s="159"/>
      <c r="P39" s="159">
        <f t="shared" si="3"/>
        <v>0</v>
      </c>
    </row>
    <row r="40" spans="1:16">
      <c r="A40" s="49" t="s">
        <v>52</v>
      </c>
      <c r="B40" s="29"/>
      <c r="C40" s="29" t="s">
        <v>49</v>
      </c>
      <c r="D40" s="29" t="s">
        <v>11</v>
      </c>
      <c r="E40" s="30">
        <v>341</v>
      </c>
      <c r="F40" s="48">
        <v>57</v>
      </c>
      <c r="G40" s="48">
        <v>57</v>
      </c>
      <c r="H40" s="48">
        <v>57</v>
      </c>
      <c r="I40" s="159"/>
      <c r="J40" s="159"/>
      <c r="K40" s="159"/>
      <c r="L40" s="159"/>
      <c r="M40" s="159"/>
      <c r="N40" s="159"/>
      <c r="O40" s="159"/>
      <c r="P40" s="159">
        <f t="shared" si="3"/>
        <v>0</v>
      </c>
    </row>
    <row r="41" spans="1:16">
      <c r="A41" s="19" t="s">
        <v>53</v>
      </c>
      <c r="B41" s="21"/>
      <c r="C41" s="21" t="s">
        <v>54</v>
      </c>
      <c r="D41" s="21" t="s">
        <v>11</v>
      </c>
      <c r="E41" s="22">
        <v>598</v>
      </c>
      <c r="F41" s="48">
        <v>0</v>
      </c>
      <c r="G41" s="48">
        <v>0</v>
      </c>
      <c r="H41" s="48">
        <v>0</v>
      </c>
      <c r="I41" s="159"/>
      <c r="J41" s="159"/>
      <c r="K41" s="159"/>
      <c r="L41" s="159"/>
      <c r="M41" s="159"/>
      <c r="N41" s="159"/>
      <c r="O41" s="159"/>
      <c r="P41" s="159">
        <f t="shared" si="3"/>
        <v>0</v>
      </c>
    </row>
    <row r="42" spans="1:16" ht="12" thickBot="1">
      <c r="A42" s="43" t="s">
        <v>7</v>
      </c>
      <c r="B42" s="43" t="s">
        <v>7</v>
      </c>
      <c r="C42" s="44" t="s">
        <v>7</v>
      </c>
      <c r="D42" s="44" t="s">
        <v>7</v>
      </c>
      <c r="E42" s="44" t="s">
        <v>7</v>
      </c>
      <c r="F42" s="1"/>
      <c r="G42" s="1"/>
    </row>
    <row r="43" spans="1:16" ht="12" thickBot="1">
      <c r="A43" s="14" t="s">
        <v>55</v>
      </c>
      <c r="B43" s="15"/>
      <c r="C43" s="50"/>
      <c r="D43" s="47"/>
      <c r="E43" s="17">
        <f t="shared" ref="E43:P43" si="4">SUM(E45:E67)</f>
        <v>121922.489</v>
      </c>
      <c r="F43" s="17">
        <f t="shared" si="4"/>
        <v>7611</v>
      </c>
      <c r="G43" s="17">
        <f t="shared" si="4"/>
        <v>7611</v>
      </c>
      <c r="H43" s="17">
        <f t="shared" si="4"/>
        <v>2740</v>
      </c>
      <c r="I43" s="17">
        <f t="shared" si="4"/>
        <v>233</v>
      </c>
      <c r="J43" s="17">
        <f t="shared" si="4"/>
        <v>78</v>
      </c>
      <c r="K43" s="17">
        <f t="shared" si="4"/>
        <v>107</v>
      </c>
      <c r="L43" s="17">
        <f t="shared" si="4"/>
        <v>41</v>
      </c>
      <c r="M43" s="17">
        <f>SUM(M45:M67)</f>
        <v>236</v>
      </c>
      <c r="N43" s="17">
        <f>SUM(N45:N67)</f>
        <v>0</v>
      </c>
      <c r="O43" s="17">
        <f>SUM(O45:O67)</f>
        <v>7</v>
      </c>
      <c r="P43" s="17">
        <f t="shared" si="4"/>
        <v>702</v>
      </c>
    </row>
    <row r="44" spans="1:16">
      <c r="A44" s="43" t="s">
        <v>7</v>
      </c>
      <c r="B44" s="43" t="s">
        <v>7</v>
      </c>
      <c r="C44" s="44" t="s">
        <v>7</v>
      </c>
      <c r="D44" s="44" t="s">
        <v>7</v>
      </c>
      <c r="E44" s="44" t="s">
        <v>7</v>
      </c>
      <c r="F44" s="1"/>
      <c r="G44" s="1"/>
    </row>
    <row r="45" spans="1:16">
      <c r="A45" s="19" t="s">
        <v>56</v>
      </c>
      <c r="B45" s="51"/>
      <c r="C45" s="21" t="s">
        <v>57</v>
      </c>
      <c r="D45" s="21" t="s">
        <v>17</v>
      </c>
      <c r="E45" s="22">
        <v>5268</v>
      </c>
      <c r="F45" s="26">
        <v>600</v>
      </c>
      <c r="G45" s="26">
        <v>600</v>
      </c>
      <c r="H45" s="26">
        <v>400</v>
      </c>
      <c r="I45" s="159"/>
      <c r="J45" s="159"/>
      <c r="K45" s="159"/>
      <c r="L45" s="159"/>
      <c r="M45" s="159">
        <v>58</v>
      </c>
      <c r="N45" s="159"/>
      <c r="O45" s="159"/>
      <c r="P45" s="159">
        <f>SUM(I45:O45)</f>
        <v>58</v>
      </c>
    </row>
    <row r="46" spans="1:16">
      <c r="A46" s="19" t="s">
        <v>58</v>
      </c>
      <c r="B46" s="31"/>
      <c r="C46" s="21" t="s">
        <v>24</v>
      </c>
      <c r="D46" s="21" t="s">
        <v>17</v>
      </c>
      <c r="E46" s="22">
        <v>4167</v>
      </c>
      <c r="F46" s="26">
        <v>643</v>
      </c>
      <c r="G46" s="26">
        <v>643</v>
      </c>
      <c r="H46" s="26">
        <v>399</v>
      </c>
      <c r="I46" s="159">
        <v>62</v>
      </c>
      <c r="J46" s="159">
        <v>78</v>
      </c>
      <c r="K46" s="159">
        <v>107</v>
      </c>
      <c r="L46" s="159"/>
      <c r="M46" s="159">
        <v>150</v>
      </c>
      <c r="N46" s="159"/>
      <c r="O46" s="159"/>
      <c r="P46" s="159">
        <f t="shared" ref="P46:P67" si="5">SUM(I46:O46)</f>
        <v>397</v>
      </c>
    </row>
    <row r="47" spans="1:16">
      <c r="A47" s="19" t="s">
        <v>56</v>
      </c>
      <c r="B47" s="31"/>
      <c r="C47" s="21" t="s">
        <v>59</v>
      </c>
      <c r="D47" s="21" t="s">
        <v>17</v>
      </c>
      <c r="E47" s="22">
        <v>4776</v>
      </c>
      <c r="F47" s="26">
        <v>500</v>
      </c>
      <c r="G47" s="26">
        <v>500</v>
      </c>
      <c r="H47" s="26">
        <v>300</v>
      </c>
      <c r="I47" s="159"/>
      <c r="J47" s="159"/>
      <c r="K47" s="159"/>
      <c r="L47" s="159"/>
      <c r="M47" s="159"/>
      <c r="N47" s="159"/>
      <c r="O47" s="159"/>
      <c r="P47" s="159">
        <f t="shared" si="5"/>
        <v>0</v>
      </c>
    </row>
    <row r="48" spans="1:16">
      <c r="A48" s="52" t="s">
        <v>204</v>
      </c>
      <c r="B48" s="53"/>
      <c r="C48" s="54" t="s">
        <v>29</v>
      </c>
      <c r="D48" s="54" t="s">
        <v>17</v>
      </c>
      <c r="E48" s="55">
        <v>2602</v>
      </c>
      <c r="F48" s="26">
        <v>0</v>
      </c>
      <c r="G48" s="26">
        <v>0</v>
      </c>
      <c r="H48" s="26">
        <v>0</v>
      </c>
      <c r="I48" s="159"/>
      <c r="J48" s="159"/>
      <c r="K48" s="159"/>
      <c r="L48" s="159"/>
      <c r="M48" s="159"/>
      <c r="N48" s="159"/>
      <c r="O48" s="159"/>
      <c r="P48" s="159">
        <f t="shared" si="5"/>
        <v>0</v>
      </c>
    </row>
    <row r="49" spans="1:16">
      <c r="A49" s="19" t="s">
        <v>60</v>
      </c>
      <c r="B49" s="21" t="s">
        <v>61</v>
      </c>
      <c r="C49" s="21" t="s">
        <v>57</v>
      </c>
      <c r="D49" s="21" t="s">
        <v>17</v>
      </c>
      <c r="E49" s="22">
        <v>17322</v>
      </c>
      <c r="F49" s="26">
        <v>400</v>
      </c>
      <c r="G49" s="26">
        <v>400</v>
      </c>
      <c r="H49" s="26">
        <v>200</v>
      </c>
      <c r="I49" s="159"/>
      <c r="J49" s="159"/>
      <c r="K49" s="159"/>
      <c r="L49" s="159"/>
      <c r="M49" s="159"/>
      <c r="N49" s="159"/>
      <c r="O49" s="159"/>
      <c r="P49" s="159">
        <f t="shared" si="5"/>
        <v>0</v>
      </c>
    </row>
    <row r="50" spans="1:16">
      <c r="A50" s="19" t="s">
        <v>60</v>
      </c>
      <c r="B50" s="21" t="s">
        <v>61</v>
      </c>
      <c r="C50" s="21" t="s">
        <v>59</v>
      </c>
      <c r="D50" s="21" t="s">
        <v>17</v>
      </c>
      <c r="E50" s="22">
        <v>3389</v>
      </c>
      <c r="F50" s="26">
        <v>500</v>
      </c>
      <c r="G50" s="26">
        <v>500</v>
      </c>
      <c r="H50" s="26">
        <v>200</v>
      </c>
      <c r="I50" s="159"/>
      <c r="J50" s="159"/>
      <c r="K50" s="159"/>
      <c r="L50" s="159"/>
      <c r="M50" s="159"/>
      <c r="N50" s="159"/>
      <c r="O50" s="159"/>
      <c r="P50" s="159">
        <f t="shared" si="5"/>
        <v>0</v>
      </c>
    </row>
    <row r="51" spans="1:16">
      <c r="A51" s="19" t="s">
        <v>62</v>
      </c>
      <c r="B51" s="21" t="s">
        <v>61</v>
      </c>
      <c r="C51" s="21" t="s">
        <v>57</v>
      </c>
      <c r="D51" s="21" t="s">
        <v>17</v>
      </c>
      <c r="E51" s="22">
        <v>5845</v>
      </c>
      <c r="F51" s="26">
        <v>0</v>
      </c>
      <c r="G51" s="26">
        <v>0</v>
      </c>
      <c r="H51" s="26"/>
      <c r="I51" s="159"/>
      <c r="J51" s="159"/>
      <c r="K51" s="159"/>
      <c r="L51" s="159"/>
      <c r="M51" s="159"/>
      <c r="N51" s="159"/>
      <c r="O51" s="159"/>
      <c r="P51" s="159">
        <f t="shared" si="5"/>
        <v>0</v>
      </c>
    </row>
    <row r="52" spans="1:16">
      <c r="A52" s="19" t="s">
        <v>63</v>
      </c>
      <c r="B52" s="21" t="s">
        <v>61</v>
      </c>
      <c r="C52" s="21" t="s">
        <v>57</v>
      </c>
      <c r="D52" s="21" t="s">
        <v>17</v>
      </c>
      <c r="E52" s="22">
        <v>11690</v>
      </c>
      <c r="F52" s="26">
        <v>600</v>
      </c>
      <c r="G52" s="26">
        <v>600</v>
      </c>
      <c r="H52" s="26">
        <v>300</v>
      </c>
      <c r="I52" s="159">
        <v>152</v>
      </c>
      <c r="J52" s="159"/>
      <c r="K52" s="159"/>
      <c r="L52" s="159"/>
      <c r="M52" s="159">
        <v>7</v>
      </c>
      <c r="N52" s="159"/>
      <c r="O52" s="159"/>
      <c r="P52" s="159">
        <f t="shared" si="5"/>
        <v>159</v>
      </c>
    </row>
    <row r="53" spans="1:16">
      <c r="A53" s="19" t="s">
        <v>64</v>
      </c>
      <c r="B53" s="21" t="s">
        <v>61</v>
      </c>
      <c r="C53" s="21" t="s">
        <v>65</v>
      </c>
      <c r="D53" s="21" t="s">
        <v>17</v>
      </c>
      <c r="E53" s="22">
        <v>7570</v>
      </c>
      <c r="F53" s="26">
        <v>1618</v>
      </c>
      <c r="G53" s="26">
        <v>1618</v>
      </c>
      <c r="H53" s="26">
        <v>0</v>
      </c>
      <c r="I53" s="159"/>
      <c r="J53" s="159"/>
      <c r="K53" s="159"/>
      <c r="L53" s="159"/>
      <c r="M53" s="159"/>
      <c r="N53" s="159"/>
      <c r="O53" s="159"/>
      <c r="P53" s="159">
        <f t="shared" si="5"/>
        <v>0</v>
      </c>
    </row>
    <row r="54" spans="1:16">
      <c r="A54" s="19" t="s">
        <v>66</v>
      </c>
      <c r="B54" s="21"/>
      <c r="C54" s="21" t="s">
        <v>41</v>
      </c>
      <c r="D54" s="21" t="s">
        <v>11</v>
      </c>
      <c r="E54" s="22">
        <v>4900</v>
      </c>
      <c r="F54" s="48">
        <v>200</v>
      </c>
      <c r="G54" s="48">
        <v>200</v>
      </c>
      <c r="H54" s="48">
        <v>100</v>
      </c>
      <c r="I54" s="159"/>
      <c r="J54" s="159"/>
      <c r="K54" s="159"/>
      <c r="L54" s="159"/>
      <c r="M54" s="159"/>
      <c r="N54" s="159"/>
      <c r="O54" s="159"/>
      <c r="P54" s="159">
        <f t="shared" si="5"/>
        <v>0</v>
      </c>
    </row>
    <row r="55" spans="1:16">
      <c r="A55" s="19" t="s">
        <v>67</v>
      </c>
      <c r="B55" s="20"/>
      <c r="C55" s="21" t="s">
        <v>68</v>
      </c>
      <c r="D55" s="21" t="s">
        <v>11</v>
      </c>
      <c r="E55" s="21">
        <v>1058</v>
      </c>
      <c r="F55" s="48">
        <v>50</v>
      </c>
      <c r="G55" s="48">
        <v>50</v>
      </c>
      <c r="H55" s="48">
        <v>50</v>
      </c>
      <c r="I55" s="159"/>
      <c r="J55" s="159"/>
      <c r="K55" s="159"/>
      <c r="L55" s="159"/>
      <c r="M55" s="159"/>
      <c r="N55" s="159"/>
      <c r="O55" s="159"/>
      <c r="P55" s="159">
        <f t="shared" si="5"/>
        <v>0</v>
      </c>
    </row>
    <row r="56" spans="1:16">
      <c r="A56" s="19" t="s">
        <v>69</v>
      </c>
      <c r="B56" s="20"/>
      <c r="C56" s="21" t="s">
        <v>68</v>
      </c>
      <c r="D56" s="21" t="s">
        <v>11</v>
      </c>
      <c r="E56" s="21">
        <f>20.2*200</f>
        <v>4040</v>
      </c>
      <c r="F56" s="48">
        <v>350</v>
      </c>
      <c r="G56" s="48">
        <v>350</v>
      </c>
      <c r="H56" s="48">
        <v>200</v>
      </c>
      <c r="I56" s="159"/>
      <c r="J56" s="159"/>
      <c r="K56" s="159"/>
      <c r="L56" s="159"/>
      <c r="M56" s="159"/>
      <c r="N56" s="159"/>
      <c r="O56" s="159"/>
      <c r="P56" s="159">
        <f t="shared" si="5"/>
        <v>0</v>
      </c>
    </row>
    <row r="57" spans="1:16">
      <c r="A57" s="19" t="s">
        <v>202</v>
      </c>
      <c r="B57" s="19"/>
      <c r="C57" s="21" t="s">
        <v>68</v>
      </c>
      <c r="D57" s="21" t="s">
        <v>11</v>
      </c>
      <c r="E57" s="21">
        <f>12*200</f>
        <v>2400</v>
      </c>
      <c r="F57" s="48">
        <v>200</v>
      </c>
      <c r="G57" s="48">
        <v>200</v>
      </c>
      <c r="H57" s="48">
        <v>100</v>
      </c>
      <c r="I57" s="159"/>
      <c r="J57" s="159"/>
      <c r="K57" s="159"/>
      <c r="L57" s="159"/>
      <c r="M57" s="159"/>
      <c r="N57" s="159"/>
      <c r="O57" s="159"/>
      <c r="P57" s="159">
        <f t="shared" si="5"/>
        <v>0</v>
      </c>
    </row>
    <row r="58" spans="1:16">
      <c r="A58" s="19" t="s">
        <v>70</v>
      </c>
      <c r="B58" s="20"/>
      <c r="C58" s="21" t="s">
        <v>71</v>
      </c>
      <c r="D58" s="21" t="s">
        <v>11</v>
      </c>
      <c r="E58" s="21">
        <v>1073</v>
      </c>
      <c r="F58" s="48">
        <v>50</v>
      </c>
      <c r="G58" s="48">
        <v>50</v>
      </c>
      <c r="H58" s="48">
        <v>0</v>
      </c>
      <c r="I58" s="159"/>
      <c r="J58" s="159"/>
      <c r="K58" s="159"/>
      <c r="L58" s="159"/>
      <c r="M58" s="159"/>
      <c r="N58" s="159"/>
      <c r="O58" s="159"/>
      <c r="P58" s="159">
        <f t="shared" si="5"/>
        <v>0</v>
      </c>
    </row>
    <row r="59" spans="1:16">
      <c r="A59" s="19" t="s">
        <v>72</v>
      </c>
      <c r="B59" s="20"/>
      <c r="C59" s="21" t="s">
        <v>68</v>
      </c>
      <c r="D59" s="21" t="s">
        <v>11</v>
      </c>
      <c r="E59" s="21">
        <v>550</v>
      </c>
      <c r="F59" s="26"/>
      <c r="G59" s="26"/>
      <c r="H59" s="26">
        <v>0</v>
      </c>
      <c r="I59" s="159"/>
      <c r="J59" s="159"/>
      <c r="K59" s="159"/>
      <c r="L59" s="159"/>
      <c r="M59" s="159"/>
      <c r="N59" s="159"/>
      <c r="O59" s="159"/>
      <c r="P59" s="159">
        <f t="shared" si="5"/>
        <v>0</v>
      </c>
    </row>
    <row r="60" spans="1:16">
      <c r="A60" s="19" t="s">
        <v>73</v>
      </c>
      <c r="B60" s="20"/>
      <c r="C60" s="21" t="s">
        <v>29</v>
      </c>
      <c r="D60" s="21" t="s">
        <v>11</v>
      </c>
      <c r="E60" s="21">
        <v>956</v>
      </c>
      <c r="F60" s="26">
        <v>0</v>
      </c>
      <c r="G60" s="26">
        <v>0</v>
      </c>
      <c r="H60" s="26">
        <v>0</v>
      </c>
      <c r="I60" s="159"/>
      <c r="J60" s="159"/>
      <c r="K60" s="159"/>
      <c r="L60" s="159"/>
      <c r="M60" s="159"/>
      <c r="N60" s="159"/>
      <c r="O60" s="159"/>
      <c r="P60" s="159">
        <f t="shared" si="5"/>
        <v>0</v>
      </c>
    </row>
    <row r="61" spans="1:16">
      <c r="A61" s="19" t="s">
        <v>74</v>
      </c>
      <c r="B61" s="20"/>
      <c r="C61" s="21" t="s">
        <v>29</v>
      </c>
      <c r="D61" s="21" t="s">
        <v>11</v>
      </c>
      <c r="E61" s="22">
        <v>1599.489</v>
      </c>
      <c r="F61" s="26">
        <v>250</v>
      </c>
      <c r="G61" s="26">
        <v>250</v>
      </c>
      <c r="H61" s="26">
        <v>0</v>
      </c>
      <c r="I61" s="159"/>
      <c r="J61" s="159"/>
      <c r="K61" s="159"/>
      <c r="L61" s="159"/>
      <c r="M61" s="159"/>
      <c r="N61" s="159"/>
      <c r="O61" s="159"/>
      <c r="P61" s="159">
        <f t="shared" si="5"/>
        <v>0</v>
      </c>
    </row>
    <row r="62" spans="1:16">
      <c r="A62" s="19" t="s">
        <v>75</v>
      </c>
      <c r="B62" s="20"/>
      <c r="C62" s="21" t="s">
        <v>29</v>
      </c>
      <c r="D62" s="21" t="s">
        <v>11</v>
      </c>
      <c r="E62" s="21">
        <v>319</v>
      </c>
      <c r="F62" s="26">
        <v>50</v>
      </c>
      <c r="G62" s="26">
        <v>50</v>
      </c>
      <c r="H62" s="26">
        <v>0</v>
      </c>
      <c r="I62" s="159"/>
      <c r="J62" s="159"/>
      <c r="K62" s="159"/>
      <c r="L62" s="159"/>
      <c r="M62" s="159"/>
      <c r="N62" s="159"/>
      <c r="O62" s="159"/>
      <c r="P62" s="159">
        <f t="shared" si="5"/>
        <v>0</v>
      </c>
    </row>
    <row r="63" spans="1:16">
      <c r="A63" s="19" t="s">
        <v>76</v>
      </c>
      <c r="B63" s="20"/>
      <c r="C63" s="21" t="s">
        <v>29</v>
      </c>
      <c r="D63" s="21" t="s">
        <v>11</v>
      </c>
      <c r="E63" s="21">
        <v>963</v>
      </c>
      <c r="F63" s="26">
        <v>50</v>
      </c>
      <c r="G63" s="26">
        <v>50</v>
      </c>
      <c r="H63" s="26">
        <v>0</v>
      </c>
      <c r="I63" s="159"/>
      <c r="J63" s="159"/>
      <c r="K63" s="159"/>
      <c r="L63" s="159"/>
      <c r="M63" s="159"/>
      <c r="N63" s="159"/>
      <c r="O63" s="159"/>
      <c r="P63" s="159">
        <f t="shared" si="5"/>
        <v>0</v>
      </c>
    </row>
    <row r="64" spans="1:16">
      <c r="A64" s="19" t="s">
        <v>77</v>
      </c>
      <c r="B64" s="20"/>
      <c r="C64" s="21" t="s">
        <v>29</v>
      </c>
      <c r="D64" s="21" t="s">
        <v>11</v>
      </c>
      <c r="E64" s="22">
        <v>13000</v>
      </c>
      <c r="F64" s="26">
        <v>100</v>
      </c>
      <c r="G64" s="26">
        <v>100</v>
      </c>
      <c r="H64" s="26">
        <v>100</v>
      </c>
      <c r="I64" s="159">
        <v>19</v>
      </c>
      <c r="J64" s="159"/>
      <c r="K64" s="159"/>
      <c r="L64" s="159"/>
      <c r="M64" s="159">
        <v>21</v>
      </c>
      <c r="N64" s="159"/>
      <c r="O64" s="159">
        <v>7</v>
      </c>
      <c r="P64" s="159">
        <f t="shared" si="5"/>
        <v>47</v>
      </c>
    </row>
    <row r="65" spans="1:16">
      <c r="A65" s="27" t="s">
        <v>78</v>
      </c>
      <c r="B65" s="28"/>
      <c r="C65" s="29" t="s">
        <v>24</v>
      </c>
      <c r="D65" s="29" t="s">
        <v>17</v>
      </c>
      <c r="E65" s="30">
        <v>9774</v>
      </c>
      <c r="F65" s="38">
        <v>450</v>
      </c>
      <c r="G65" s="38">
        <v>450</v>
      </c>
      <c r="H65" s="38">
        <v>391</v>
      </c>
      <c r="I65" s="159"/>
      <c r="J65" s="159"/>
      <c r="K65" s="159"/>
      <c r="L65" s="159">
        <v>41</v>
      </c>
      <c r="M65" s="159"/>
      <c r="N65" s="159"/>
      <c r="O65" s="159"/>
      <c r="P65" s="159">
        <f>SUM(I65:O65)</f>
        <v>41</v>
      </c>
    </row>
    <row r="66" spans="1:16">
      <c r="A66" s="19" t="s">
        <v>79</v>
      </c>
      <c r="B66" s="21" t="s">
        <v>61</v>
      </c>
      <c r="C66" s="21" t="s">
        <v>26</v>
      </c>
      <c r="D66" s="21" t="s">
        <v>17</v>
      </c>
      <c r="E66" s="22">
        <v>13329</v>
      </c>
      <c r="F66" s="26">
        <v>500</v>
      </c>
      <c r="G66" s="26">
        <v>500</v>
      </c>
      <c r="H66" s="26">
        <v>0</v>
      </c>
      <c r="I66" s="159"/>
      <c r="J66" s="159"/>
      <c r="K66" s="159"/>
      <c r="L66" s="159"/>
      <c r="M66" s="159"/>
      <c r="N66" s="159"/>
      <c r="O66" s="159"/>
      <c r="P66" s="159">
        <f t="shared" si="5"/>
        <v>0</v>
      </c>
    </row>
    <row r="67" spans="1:16">
      <c r="A67" s="19" t="s">
        <v>79</v>
      </c>
      <c r="B67" s="21" t="s">
        <v>61</v>
      </c>
      <c r="C67" s="21" t="s">
        <v>26</v>
      </c>
      <c r="D67" s="21" t="s">
        <v>17</v>
      </c>
      <c r="E67" s="22">
        <v>5332</v>
      </c>
      <c r="F67" s="26">
        <v>500</v>
      </c>
      <c r="G67" s="26">
        <v>500</v>
      </c>
      <c r="H67" s="26">
        <v>0</v>
      </c>
      <c r="I67" s="159"/>
      <c r="J67" s="159"/>
      <c r="K67" s="159"/>
      <c r="L67" s="159"/>
      <c r="M67" s="159"/>
      <c r="N67" s="159"/>
      <c r="O67" s="159"/>
      <c r="P67" s="159">
        <f t="shared" si="5"/>
        <v>0</v>
      </c>
    </row>
    <row r="68" spans="1:16" ht="12" thickBot="1">
      <c r="A68" s="56" t="s">
        <v>7</v>
      </c>
      <c r="B68" s="43" t="s">
        <v>7</v>
      </c>
      <c r="C68" s="44" t="s">
        <v>7</v>
      </c>
      <c r="D68" s="44" t="s">
        <v>7</v>
      </c>
      <c r="E68" s="57" t="s">
        <v>7</v>
      </c>
      <c r="F68" s="1"/>
      <c r="G68" s="1"/>
    </row>
    <row r="69" spans="1:16" ht="12" thickBot="1">
      <c r="A69" s="58" t="s">
        <v>80</v>
      </c>
      <c r="B69" s="59"/>
      <c r="C69" s="16"/>
      <c r="D69" s="15"/>
      <c r="E69" s="17">
        <f t="shared" ref="E69:P69" si="6">SUM(E71:E91)</f>
        <v>272976.37343000004</v>
      </c>
      <c r="F69" s="17">
        <f t="shared" si="6"/>
        <v>6169</v>
      </c>
      <c r="G69" s="17">
        <f t="shared" si="6"/>
        <v>6247</v>
      </c>
      <c r="H69" s="17">
        <f t="shared" si="6"/>
        <v>5804</v>
      </c>
      <c r="I69" s="17">
        <f t="shared" si="6"/>
        <v>821</v>
      </c>
      <c r="J69" s="17">
        <f t="shared" si="6"/>
        <v>219</v>
      </c>
      <c r="K69" s="17">
        <f t="shared" si="6"/>
        <v>1</v>
      </c>
      <c r="L69" s="17">
        <f t="shared" si="6"/>
        <v>245</v>
      </c>
      <c r="M69" s="17">
        <f>SUM(M71:M91)</f>
        <v>457</v>
      </c>
      <c r="N69" s="17">
        <f>SUM(N71:N91)</f>
        <v>1294</v>
      </c>
      <c r="O69" s="17">
        <f>SUM(O71:O91)</f>
        <v>303</v>
      </c>
      <c r="P69" s="17">
        <f t="shared" si="6"/>
        <v>3340</v>
      </c>
    </row>
    <row r="70" spans="1:16">
      <c r="A70" s="56" t="s">
        <v>7</v>
      </c>
      <c r="B70" s="43" t="s">
        <v>7</v>
      </c>
      <c r="C70" s="44" t="s">
        <v>7</v>
      </c>
      <c r="D70" s="44" t="s">
        <v>7</v>
      </c>
      <c r="E70" s="44" t="s">
        <v>7</v>
      </c>
      <c r="F70" s="1"/>
      <c r="G70" s="1"/>
    </row>
    <row r="71" spans="1:16">
      <c r="A71" s="19" t="s">
        <v>81</v>
      </c>
      <c r="B71" s="21"/>
      <c r="C71" s="21" t="s">
        <v>82</v>
      </c>
      <c r="D71" s="21" t="s">
        <v>17</v>
      </c>
      <c r="E71" s="22">
        <v>2689</v>
      </c>
      <c r="F71" s="26"/>
      <c r="G71" s="26"/>
      <c r="H71" s="26"/>
      <c r="I71" s="159"/>
      <c r="J71" s="159"/>
      <c r="K71" s="159"/>
      <c r="L71" s="159"/>
      <c r="M71" s="159"/>
      <c r="N71" s="159"/>
      <c r="O71" s="159"/>
      <c r="P71" s="159">
        <f>SUM(I71:O71)</f>
        <v>0</v>
      </c>
    </row>
    <row r="72" spans="1:16">
      <c r="A72" s="19" t="s">
        <v>83</v>
      </c>
      <c r="B72" s="21"/>
      <c r="C72" s="21" t="s">
        <v>24</v>
      </c>
      <c r="D72" s="21" t="s">
        <v>17</v>
      </c>
      <c r="E72" s="22">
        <v>921</v>
      </c>
      <c r="F72" s="26">
        <v>0</v>
      </c>
      <c r="G72" s="26">
        <v>0</v>
      </c>
      <c r="H72" s="26"/>
      <c r="I72" s="159"/>
      <c r="J72" s="159"/>
      <c r="K72" s="159"/>
      <c r="L72" s="159"/>
      <c r="M72" s="159"/>
      <c r="N72" s="159"/>
      <c r="O72" s="159"/>
      <c r="P72" s="159">
        <f t="shared" ref="P72:P90" si="7">SUM(I72:O72)</f>
        <v>0</v>
      </c>
    </row>
    <row r="73" spans="1:16">
      <c r="A73" s="60" t="s">
        <v>84</v>
      </c>
      <c r="B73" s="61"/>
      <c r="C73" s="21" t="s">
        <v>59</v>
      </c>
      <c r="D73" s="21" t="s">
        <v>17</v>
      </c>
      <c r="E73" s="22">
        <v>13444</v>
      </c>
      <c r="F73" s="26"/>
      <c r="G73" s="26"/>
      <c r="H73" s="26"/>
      <c r="I73" s="159"/>
      <c r="J73" s="159"/>
      <c r="K73" s="159"/>
      <c r="L73" s="159"/>
      <c r="M73" s="159"/>
      <c r="N73" s="159"/>
      <c r="O73" s="159"/>
      <c r="P73" s="159">
        <f t="shared" si="7"/>
        <v>0</v>
      </c>
    </row>
    <row r="74" spans="1:16">
      <c r="A74" s="62" t="s">
        <v>85</v>
      </c>
      <c r="B74" s="63" t="s">
        <v>61</v>
      </c>
      <c r="C74" s="64" t="s">
        <v>86</v>
      </c>
      <c r="D74" s="64" t="s">
        <v>17</v>
      </c>
      <c r="E74" s="63">
        <v>4798.4670000000006</v>
      </c>
      <c r="F74" s="65">
        <v>700</v>
      </c>
      <c r="G74" s="65">
        <v>700</v>
      </c>
      <c r="H74" s="65">
        <v>1500</v>
      </c>
      <c r="I74" s="159">
        <v>572</v>
      </c>
      <c r="J74" s="159"/>
      <c r="K74" s="159"/>
      <c r="L74" s="159"/>
      <c r="M74" s="159">
        <v>6</v>
      </c>
      <c r="N74" s="159"/>
      <c r="O74" s="159">
        <v>4</v>
      </c>
      <c r="P74" s="159">
        <f t="shared" si="7"/>
        <v>582</v>
      </c>
    </row>
    <row r="75" spans="1:16">
      <c r="A75" s="66" t="s">
        <v>87</v>
      </c>
      <c r="B75" s="67"/>
      <c r="C75" s="68" t="s">
        <v>29</v>
      </c>
      <c r="D75" s="68" t="s">
        <v>11</v>
      </c>
      <c r="E75" s="67">
        <v>617</v>
      </c>
      <c r="F75" s="26">
        <v>150</v>
      </c>
      <c r="G75" s="26">
        <v>150</v>
      </c>
      <c r="H75" s="26">
        <v>177</v>
      </c>
      <c r="I75" s="159"/>
      <c r="J75" s="159"/>
      <c r="K75" s="159"/>
      <c r="L75" s="159"/>
      <c r="M75" s="159"/>
      <c r="N75" s="159"/>
      <c r="O75" s="159"/>
      <c r="P75" s="159">
        <f t="shared" si="7"/>
        <v>0</v>
      </c>
    </row>
    <row r="76" spans="1:16">
      <c r="A76" s="69" t="s">
        <v>88</v>
      </c>
      <c r="B76" s="36"/>
      <c r="C76" s="35" t="s">
        <v>29</v>
      </c>
      <c r="D76" s="35" t="s">
        <v>11</v>
      </c>
      <c r="E76" s="36">
        <v>337</v>
      </c>
      <c r="F76" s="37"/>
      <c r="G76" s="37">
        <v>78</v>
      </c>
      <c r="H76" s="37">
        <v>100</v>
      </c>
      <c r="I76" s="159">
        <v>26</v>
      </c>
      <c r="J76" s="159"/>
      <c r="K76" s="159"/>
      <c r="L76" s="159"/>
      <c r="M76" s="159">
        <v>55</v>
      </c>
      <c r="N76" s="159"/>
      <c r="O76" s="159">
        <v>1</v>
      </c>
      <c r="P76" s="159">
        <f t="shared" si="7"/>
        <v>82</v>
      </c>
    </row>
    <row r="77" spans="1:16">
      <c r="A77" s="70" t="s">
        <v>89</v>
      </c>
      <c r="B77" s="55"/>
      <c r="C77" s="54" t="s">
        <v>24</v>
      </c>
      <c r="D77" s="54" t="s">
        <v>17</v>
      </c>
      <c r="E77" s="55">
        <v>178</v>
      </c>
      <c r="F77" s="26">
        <v>58</v>
      </c>
      <c r="G77" s="26">
        <v>58</v>
      </c>
      <c r="H77" s="26">
        <v>0</v>
      </c>
      <c r="I77" s="159"/>
      <c r="J77" s="159"/>
      <c r="K77" s="159"/>
      <c r="L77" s="159"/>
      <c r="M77" s="159"/>
      <c r="N77" s="159"/>
      <c r="O77" s="159"/>
      <c r="P77" s="159">
        <f t="shared" si="7"/>
        <v>0</v>
      </c>
    </row>
    <row r="78" spans="1:16">
      <c r="A78" s="71" t="s">
        <v>89</v>
      </c>
      <c r="B78" s="30"/>
      <c r="C78" s="29" t="s">
        <v>24</v>
      </c>
      <c r="D78" s="29" t="s">
        <v>17</v>
      </c>
      <c r="E78" s="30">
        <v>12228</v>
      </c>
      <c r="F78" s="38">
        <v>335</v>
      </c>
      <c r="G78" s="38">
        <v>335</v>
      </c>
      <c r="H78" s="38">
        <v>927</v>
      </c>
      <c r="I78" s="159">
        <v>8</v>
      </c>
      <c r="J78" s="159">
        <v>6</v>
      </c>
      <c r="K78" s="159">
        <v>1</v>
      </c>
      <c r="L78" s="159">
        <v>69</v>
      </c>
      <c r="M78" s="159">
        <v>10</v>
      </c>
      <c r="N78" s="159">
        <v>1090</v>
      </c>
      <c r="O78" s="159">
        <v>7</v>
      </c>
      <c r="P78" s="159">
        <f t="shared" si="7"/>
        <v>1191</v>
      </c>
    </row>
    <row r="79" spans="1:16">
      <c r="A79" s="19" t="s">
        <v>90</v>
      </c>
      <c r="B79" s="20"/>
      <c r="C79" s="21" t="s">
        <v>24</v>
      </c>
      <c r="D79" s="21" t="s">
        <v>17</v>
      </c>
      <c r="E79" s="21">
        <v>7997</v>
      </c>
      <c r="F79" s="72">
        <v>450</v>
      </c>
      <c r="G79" s="132">
        <v>450</v>
      </c>
      <c r="H79" s="72">
        <v>500</v>
      </c>
      <c r="I79" s="159"/>
      <c r="J79" s="159"/>
      <c r="K79" s="159"/>
      <c r="L79" s="159"/>
      <c r="M79" s="159"/>
      <c r="N79" s="159"/>
      <c r="O79" s="159"/>
      <c r="P79" s="159">
        <f t="shared" si="7"/>
        <v>0</v>
      </c>
    </row>
    <row r="80" spans="1:16">
      <c r="A80" s="19" t="s">
        <v>91</v>
      </c>
      <c r="B80" s="21" t="s">
        <v>61</v>
      </c>
      <c r="C80" s="21" t="s">
        <v>86</v>
      </c>
      <c r="D80" s="21" t="s">
        <v>17</v>
      </c>
      <c r="E80" s="22">
        <v>21327</v>
      </c>
      <c r="F80" s="72">
        <v>1500</v>
      </c>
      <c r="G80" s="72">
        <v>1500</v>
      </c>
      <c r="H80" s="72">
        <v>2500</v>
      </c>
      <c r="I80" s="159">
        <v>215</v>
      </c>
      <c r="J80" s="159">
        <v>213</v>
      </c>
      <c r="K80" s="159"/>
      <c r="L80" s="159">
        <v>176</v>
      </c>
      <c r="M80" s="159">
        <v>386</v>
      </c>
      <c r="N80" s="159">
        <v>204</v>
      </c>
      <c r="O80" s="159">
        <v>291</v>
      </c>
      <c r="P80" s="159">
        <f t="shared" si="7"/>
        <v>1485</v>
      </c>
    </row>
    <row r="81" spans="1:16">
      <c r="A81" s="19" t="s">
        <v>92</v>
      </c>
      <c r="B81" s="21" t="s">
        <v>61</v>
      </c>
      <c r="C81" s="21" t="s">
        <v>86</v>
      </c>
      <c r="D81" s="21" t="s">
        <v>17</v>
      </c>
      <c r="E81" s="22">
        <v>4443</v>
      </c>
      <c r="F81" s="72"/>
      <c r="G81" s="72">
        <v>0</v>
      </c>
      <c r="H81" s="72">
        <v>0</v>
      </c>
      <c r="I81" s="159"/>
      <c r="J81" s="159"/>
      <c r="K81" s="159"/>
      <c r="L81" s="159"/>
      <c r="M81" s="159"/>
      <c r="N81" s="159"/>
      <c r="O81" s="159"/>
      <c r="P81" s="159">
        <f t="shared" si="7"/>
        <v>0</v>
      </c>
    </row>
    <row r="82" spans="1:16">
      <c r="A82" s="19" t="s">
        <v>93</v>
      </c>
      <c r="B82" s="21" t="s">
        <v>61</v>
      </c>
      <c r="C82" s="21" t="s">
        <v>86</v>
      </c>
      <c r="D82" s="21" t="s">
        <v>17</v>
      </c>
      <c r="E82" s="22">
        <v>1066</v>
      </c>
      <c r="F82" s="72"/>
      <c r="G82" s="72">
        <v>0</v>
      </c>
      <c r="H82" s="72">
        <v>0</v>
      </c>
      <c r="I82" s="159"/>
      <c r="J82" s="159"/>
      <c r="K82" s="159"/>
      <c r="L82" s="159"/>
      <c r="M82" s="159"/>
      <c r="N82" s="159"/>
      <c r="O82" s="159"/>
      <c r="P82" s="159">
        <f t="shared" si="7"/>
        <v>0</v>
      </c>
    </row>
    <row r="83" spans="1:16">
      <c r="A83" s="19" t="s">
        <v>94</v>
      </c>
      <c r="B83" s="21" t="s">
        <v>61</v>
      </c>
      <c r="C83" s="21" t="s">
        <v>95</v>
      </c>
      <c r="D83" s="21" t="s">
        <v>17</v>
      </c>
      <c r="E83" s="22">
        <v>2310</v>
      </c>
      <c r="F83" s="72">
        <v>1460</v>
      </c>
      <c r="G83" s="72">
        <v>1460</v>
      </c>
      <c r="H83" s="72">
        <v>0</v>
      </c>
      <c r="I83" s="159"/>
      <c r="J83" s="159"/>
      <c r="K83" s="159"/>
      <c r="L83" s="159"/>
      <c r="M83" s="159"/>
      <c r="N83" s="159"/>
      <c r="O83" s="159"/>
      <c r="P83" s="159">
        <f t="shared" si="7"/>
        <v>0</v>
      </c>
    </row>
    <row r="84" spans="1:16">
      <c r="A84" s="19" t="s">
        <v>96</v>
      </c>
      <c r="B84" s="21" t="s">
        <v>61</v>
      </c>
      <c r="C84" s="21" t="s">
        <v>95</v>
      </c>
      <c r="D84" s="21" t="s">
        <v>17</v>
      </c>
      <c r="E84" s="22">
        <v>1066</v>
      </c>
      <c r="F84" s="72">
        <v>716</v>
      </c>
      <c r="G84" s="72">
        <v>716</v>
      </c>
      <c r="H84" s="72">
        <v>0</v>
      </c>
      <c r="I84" s="159"/>
      <c r="J84" s="159"/>
      <c r="K84" s="159"/>
      <c r="L84" s="159"/>
      <c r="M84" s="159"/>
      <c r="N84" s="159"/>
      <c r="O84" s="159"/>
      <c r="P84" s="159">
        <f t="shared" si="7"/>
        <v>0</v>
      </c>
    </row>
    <row r="85" spans="1:16">
      <c r="A85" s="19" t="s">
        <v>97</v>
      </c>
      <c r="B85" s="21" t="s">
        <v>61</v>
      </c>
      <c r="C85" s="21" t="s">
        <v>95</v>
      </c>
      <c r="D85" s="21" t="s">
        <v>17</v>
      </c>
      <c r="E85" s="22">
        <v>2488</v>
      </c>
      <c r="F85" s="72">
        <v>0</v>
      </c>
      <c r="G85" s="72">
        <v>0</v>
      </c>
      <c r="H85" s="72">
        <v>0</v>
      </c>
      <c r="I85" s="159"/>
      <c r="J85" s="159"/>
      <c r="K85" s="159"/>
      <c r="L85" s="159"/>
      <c r="M85" s="159"/>
      <c r="N85" s="159"/>
      <c r="O85" s="159"/>
      <c r="P85" s="159">
        <f t="shared" si="7"/>
        <v>0</v>
      </c>
    </row>
    <row r="86" spans="1:16">
      <c r="A86" s="73" t="s">
        <v>98</v>
      </c>
      <c r="B86" s="74" t="s">
        <v>61</v>
      </c>
      <c r="C86" s="74" t="s">
        <v>26</v>
      </c>
      <c r="D86" s="74" t="s">
        <v>17</v>
      </c>
      <c r="E86" s="75">
        <v>6900.90643</v>
      </c>
      <c r="F86" s="76">
        <v>0</v>
      </c>
      <c r="G86" s="76">
        <v>0</v>
      </c>
      <c r="H86" s="76">
        <v>0</v>
      </c>
      <c r="I86" s="159"/>
      <c r="J86" s="159"/>
      <c r="K86" s="159"/>
      <c r="L86" s="159"/>
      <c r="M86" s="159"/>
      <c r="N86" s="159"/>
      <c r="O86" s="159"/>
      <c r="P86" s="159">
        <f t="shared" si="7"/>
        <v>0</v>
      </c>
    </row>
    <row r="87" spans="1:16">
      <c r="A87" s="19" t="s">
        <v>99</v>
      </c>
      <c r="B87" s="21" t="s">
        <v>61</v>
      </c>
      <c r="C87" s="21" t="s">
        <v>65</v>
      </c>
      <c r="D87" s="21" t="s">
        <v>17</v>
      </c>
      <c r="E87" s="22">
        <v>10620</v>
      </c>
      <c r="F87" s="72"/>
      <c r="G87" s="72">
        <v>0</v>
      </c>
      <c r="H87" s="72">
        <v>0</v>
      </c>
      <c r="I87" s="159"/>
      <c r="J87" s="159"/>
      <c r="K87" s="159"/>
      <c r="L87" s="159"/>
      <c r="M87" s="159"/>
      <c r="N87" s="159"/>
      <c r="O87" s="159"/>
      <c r="P87" s="159">
        <f t="shared" si="7"/>
        <v>0</v>
      </c>
    </row>
    <row r="88" spans="1:16">
      <c r="A88" s="19" t="s">
        <v>60</v>
      </c>
      <c r="B88" s="21" t="s">
        <v>61</v>
      </c>
      <c r="C88" s="21" t="s">
        <v>86</v>
      </c>
      <c r="D88" s="21" t="s">
        <v>17</v>
      </c>
      <c r="E88" s="22">
        <v>5332</v>
      </c>
      <c r="F88" s="72">
        <v>800</v>
      </c>
      <c r="G88" s="72">
        <v>800</v>
      </c>
      <c r="H88" s="72">
        <v>100</v>
      </c>
      <c r="I88" s="159"/>
      <c r="J88" s="159"/>
      <c r="K88" s="159"/>
      <c r="L88" s="159"/>
      <c r="M88" s="159"/>
      <c r="N88" s="159"/>
      <c r="O88" s="159"/>
      <c r="P88" s="159">
        <f t="shared" si="7"/>
        <v>0</v>
      </c>
    </row>
    <row r="89" spans="1:16">
      <c r="A89" s="19" t="s">
        <v>100</v>
      </c>
      <c r="B89" s="21" t="s">
        <v>61</v>
      </c>
      <c r="C89" s="21" t="s">
        <v>65</v>
      </c>
      <c r="D89" s="21" t="s">
        <v>17</v>
      </c>
      <c r="E89" s="22">
        <v>61220</v>
      </c>
      <c r="F89" s="72"/>
      <c r="G89" s="72">
        <v>0</v>
      </c>
      <c r="H89" s="72">
        <v>0</v>
      </c>
      <c r="I89" s="159"/>
      <c r="J89" s="159"/>
      <c r="K89" s="159"/>
      <c r="L89" s="159"/>
      <c r="M89" s="159"/>
      <c r="N89" s="159"/>
      <c r="O89" s="159"/>
      <c r="P89" s="159">
        <f t="shared" si="7"/>
        <v>0</v>
      </c>
    </row>
    <row r="90" spans="1:16">
      <c r="A90" s="73" t="s">
        <v>101</v>
      </c>
      <c r="B90" s="74" t="s">
        <v>61</v>
      </c>
      <c r="C90" s="74" t="s">
        <v>65</v>
      </c>
      <c r="D90" s="74" t="s">
        <v>17</v>
      </c>
      <c r="E90" s="75">
        <v>25592</v>
      </c>
      <c r="F90" s="76"/>
      <c r="G90" s="76">
        <v>0</v>
      </c>
      <c r="H90" s="76">
        <v>0</v>
      </c>
      <c r="I90" s="159"/>
      <c r="J90" s="159"/>
      <c r="K90" s="159"/>
      <c r="L90" s="159"/>
      <c r="M90" s="159"/>
      <c r="N90" s="159"/>
      <c r="O90" s="159"/>
      <c r="P90" s="159">
        <f t="shared" si="7"/>
        <v>0</v>
      </c>
    </row>
    <row r="91" spans="1:16">
      <c r="A91" s="19" t="s">
        <v>102</v>
      </c>
      <c r="B91" s="21" t="s">
        <v>61</v>
      </c>
      <c r="C91" s="21" t="s">
        <v>65</v>
      </c>
      <c r="D91" s="21" t="s">
        <v>17</v>
      </c>
      <c r="E91" s="22">
        <v>87402</v>
      </c>
      <c r="F91" s="72"/>
      <c r="G91" s="72">
        <v>0</v>
      </c>
      <c r="H91" s="72">
        <v>0</v>
      </c>
      <c r="I91" s="159"/>
      <c r="J91" s="159"/>
      <c r="K91" s="159"/>
      <c r="L91" s="159"/>
      <c r="M91" s="159"/>
      <c r="N91" s="159"/>
      <c r="O91" s="159"/>
      <c r="P91" s="159">
        <f>SUM(I91:O91)</f>
        <v>0</v>
      </c>
    </row>
    <row r="92" spans="1:16" ht="12" thickBot="1">
      <c r="A92" s="43" t="s">
        <v>7</v>
      </c>
      <c r="B92" s="43" t="s">
        <v>7</v>
      </c>
      <c r="C92" s="44" t="s">
        <v>7</v>
      </c>
      <c r="D92" s="44" t="s">
        <v>7</v>
      </c>
      <c r="E92" s="44" t="s">
        <v>7</v>
      </c>
      <c r="F92" s="77"/>
      <c r="G92" s="77"/>
    </row>
    <row r="93" spans="1:16" ht="12" thickBot="1">
      <c r="A93" s="14" t="s">
        <v>103</v>
      </c>
      <c r="B93" s="59"/>
      <c r="C93" s="15"/>
      <c r="D93" s="16"/>
      <c r="E93" s="17">
        <f>SUM(E97:E102)</f>
        <v>17723</v>
      </c>
      <c r="F93" s="17">
        <f t="shared" ref="F93:P93" si="8">SUM(F95:F102)</f>
        <v>2368</v>
      </c>
      <c r="G93" s="17">
        <f t="shared" si="8"/>
        <v>2756</v>
      </c>
      <c r="H93" s="17">
        <f t="shared" si="8"/>
        <v>3111</v>
      </c>
      <c r="I93" s="17">
        <f t="shared" si="8"/>
        <v>160</v>
      </c>
      <c r="J93" s="17">
        <f t="shared" si="8"/>
        <v>10</v>
      </c>
      <c r="K93" s="17">
        <f t="shared" si="8"/>
        <v>134</v>
      </c>
      <c r="L93" s="17">
        <f t="shared" si="8"/>
        <v>0</v>
      </c>
      <c r="M93" s="17">
        <f>SUM(M95:M102)</f>
        <v>0</v>
      </c>
      <c r="N93" s="17">
        <f>SUM(N95:N102)</f>
        <v>21</v>
      </c>
      <c r="O93" s="17">
        <f>SUM(O95:O102)</f>
        <v>90</v>
      </c>
      <c r="P93" s="17">
        <f t="shared" si="8"/>
        <v>415</v>
      </c>
    </row>
    <row r="94" spans="1:16">
      <c r="A94" s="78" t="s">
        <v>7</v>
      </c>
      <c r="B94" s="78" t="s">
        <v>7</v>
      </c>
      <c r="C94" s="79" t="s">
        <v>7</v>
      </c>
      <c r="D94" s="79" t="s">
        <v>7</v>
      </c>
      <c r="E94" s="79" t="s">
        <v>7</v>
      </c>
      <c r="F94" s="77"/>
      <c r="G94" s="77"/>
    </row>
    <row r="95" spans="1:16">
      <c r="A95" s="80" t="s">
        <v>104</v>
      </c>
      <c r="B95" s="29" t="s">
        <v>61</v>
      </c>
      <c r="C95" s="29" t="s">
        <v>26</v>
      </c>
      <c r="D95" s="29" t="s">
        <v>17</v>
      </c>
      <c r="E95" s="30">
        <v>2666</v>
      </c>
      <c r="F95" s="81">
        <v>200</v>
      </c>
      <c r="G95" s="81">
        <v>127</v>
      </c>
      <c r="H95" s="81">
        <v>253</v>
      </c>
      <c r="I95" s="159"/>
      <c r="J95" s="159"/>
      <c r="K95" s="159"/>
      <c r="L95" s="159"/>
      <c r="M95" s="159"/>
      <c r="N95" s="159"/>
      <c r="O95" s="159"/>
      <c r="P95" s="159">
        <f>SUM(I95:O95)</f>
        <v>0</v>
      </c>
    </row>
    <row r="96" spans="1:16">
      <c r="A96" s="82" t="s">
        <v>105</v>
      </c>
      <c r="B96" s="83"/>
      <c r="C96" s="83" t="s">
        <v>24</v>
      </c>
      <c r="D96" s="83" t="s">
        <v>17</v>
      </c>
      <c r="E96" s="84">
        <v>2656</v>
      </c>
      <c r="F96" s="85"/>
      <c r="G96" s="85">
        <v>277</v>
      </c>
      <c r="H96" s="133">
        <v>1403</v>
      </c>
      <c r="I96" s="159"/>
      <c r="J96" s="159">
        <v>10</v>
      </c>
      <c r="K96" s="159"/>
      <c r="L96" s="159"/>
      <c r="M96" s="159"/>
      <c r="N96" s="159">
        <v>21</v>
      </c>
      <c r="O96" s="159"/>
      <c r="P96" s="159">
        <f t="shared" ref="P96:P102" si="9">SUM(I96:O96)</f>
        <v>31</v>
      </c>
    </row>
    <row r="97" spans="1:16">
      <c r="A97" s="20" t="s">
        <v>106</v>
      </c>
      <c r="B97" s="20"/>
      <c r="C97" s="21" t="s">
        <v>24</v>
      </c>
      <c r="D97" s="21" t="s">
        <v>17</v>
      </c>
      <c r="E97" s="22">
        <v>912</v>
      </c>
      <c r="F97" s="72">
        <v>184</v>
      </c>
      <c r="G97" s="72">
        <v>184</v>
      </c>
      <c r="H97" s="72">
        <v>100</v>
      </c>
      <c r="I97" s="159"/>
      <c r="J97" s="159"/>
      <c r="K97" s="159"/>
      <c r="L97" s="159"/>
      <c r="M97" s="159"/>
      <c r="N97" s="159"/>
      <c r="O97" s="159"/>
      <c r="P97" s="159">
        <f t="shared" si="9"/>
        <v>0</v>
      </c>
    </row>
    <row r="98" spans="1:16">
      <c r="A98" s="20" t="s">
        <v>106</v>
      </c>
      <c r="B98" s="20"/>
      <c r="C98" s="21" t="s">
        <v>24</v>
      </c>
      <c r="D98" s="21" t="s">
        <v>11</v>
      </c>
      <c r="E98" s="22">
        <v>912</v>
      </c>
      <c r="F98" s="72">
        <v>0</v>
      </c>
      <c r="G98" s="72">
        <v>184</v>
      </c>
      <c r="H98" s="72">
        <v>100</v>
      </c>
      <c r="I98" s="159"/>
      <c r="J98" s="159"/>
      <c r="K98" s="159"/>
      <c r="L98" s="159"/>
      <c r="M98" s="159"/>
      <c r="N98" s="159"/>
      <c r="O98" s="159"/>
      <c r="P98" s="159">
        <f t="shared" si="9"/>
        <v>0</v>
      </c>
    </row>
    <row r="99" spans="1:16">
      <c r="A99" s="86" t="s">
        <v>107</v>
      </c>
      <c r="B99" s="86"/>
      <c r="C99" s="54" t="s">
        <v>24</v>
      </c>
      <c r="D99" s="54" t="s">
        <v>11</v>
      </c>
      <c r="E99" s="55">
        <v>4443</v>
      </c>
      <c r="F99" s="72">
        <v>800</v>
      </c>
      <c r="G99" s="72">
        <v>800</v>
      </c>
      <c r="H99" s="72">
        <v>800</v>
      </c>
      <c r="I99" s="159"/>
      <c r="J99" s="159"/>
      <c r="K99" s="159"/>
      <c r="L99" s="159"/>
      <c r="M99" s="159"/>
      <c r="N99" s="159"/>
      <c r="O99" s="159">
        <v>53</v>
      </c>
      <c r="P99" s="159">
        <f t="shared" si="9"/>
        <v>53</v>
      </c>
    </row>
    <row r="100" spans="1:16">
      <c r="A100" s="20" t="s">
        <v>108</v>
      </c>
      <c r="B100" s="21"/>
      <c r="C100" s="21" t="s">
        <v>24</v>
      </c>
      <c r="D100" s="21" t="s">
        <v>17</v>
      </c>
      <c r="E100" s="22">
        <v>2617</v>
      </c>
      <c r="F100" s="87">
        <v>184</v>
      </c>
      <c r="G100" s="87">
        <v>184</v>
      </c>
      <c r="H100" s="87">
        <v>455</v>
      </c>
      <c r="I100" s="159">
        <v>160</v>
      </c>
      <c r="J100" s="159"/>
      <c r="K100" s="159">
        <v>134</v>
      </c>
      <c r="L100" s="159"/>
      <c r="M100" s="159"/>
      <c r="N100" s="159"/>
      <c r="O100" s="159">
        <v>37</v>
      </c>
      <c r="P100" s="159">
        <f t="shared" si="9"/>
        <v>331</v>
      </c>
    </row>
    <row r="101" spans="1:16">
      <c r="A101" s="20" t="s">
        <v>109</v>
      </c>
      <c r="B101" s="21" t="s">
        <v>61</v>
      </c>
      <c r="C101" s="21" t="s">
        <v>57</v>
      </c>
      <c r="D101" s="21" t="s">
        <v>17</v>
      </c>
      <c r="E101" s="22">
        <v>3507</v>
      </c>
      <c r="F101" s="72">
        <v>0</v>
      </c>
      <c r="G101" s="72">
        <v>0</v>
      </c>
      <c r="H101" s="72">
        <v>0</v>
      </c>
      <c r="I101" s="159"/>
      <c r="J101" s="159"/>
      <c r="K101" s="159"/>
      <c r="L101" s="159"/>
      <c r="M101" s="159"/>
      <c r="N101" s="159"/>
      <c r="O101" s="159"/>
      <c r="P101" s="159">
        <f t="shared" si="9"/>
        <v>0</v>
      </c>
    </row>
    <row r="102" spans="1:16">
      <c r="A102" s="20" t="s">
        <v>109</v>
      </c>
      <c r="B102" s="21" t="s">
        <v>61</v>
      </c>
      <c r="C102" s="21" t="s">
        <v>86</v>
      </c>
      <c r="D102" s="21" t="s">
        <v>17</v>
      </c>
      <c r="E102" s="22">
        <v>5332</v>
      </c>
      <c r="F102" s="72">
        <v>1000</v>
      </c>
      <c r="G102" s="72">
        <v>1000</v>
      </c>
      <c r="H102" s="72">
        <v>0</v>
      </c>
      <c r="I102" s="159"/>
      <c r="J102" s="159"/>
      <c r="K102" s="159"/>
      <c r="L102" s="159"/>
      <c r="M102" s="159"/>
      <c r="N102" s="159"/>
      <c r="O102" s="159"/>
      <c r="P102" s="159">
        <f t="shared" si="9"/>
        <v>0</v>
      </c>
    </row>
    <row r="103" spans="1:16" ht="12" thickBot="1">
      <c r="A103" s="43" t="s">
        <v>7</v>
      </c>
      <c r="B103" s="43" t="s">
        <v>7</v>
      </c>
      <c r="C103" s="44" t="s">
        <v>7</v>
      </c>
      <c r="D103" s="44" t="s">
        <v>7</v>
      </c>
      <c r="E103" s="44" t="s">
        <v>7</v>
      </c>
      <c r="F103" s="77"/>
      <c r="G103" s="77"/>
    </row>
    <row r="104" spans="1:16" ht="12" thickBot="1">
      <c r="A104" s="45" t="s">
        <v>110</v>
      </c>
      <c r="B104" s="46"/>
      <c r="C104" s="46"/>
      <c r="D104" s="47"/>
      <c r="E104" s="17">
        <f t="shared" ref="E104:P104" si="10">SUM(E106:E129)</f>
        <v>35998</v>
      </c>
      <c r="F104" s="17">
        <f t="shared" si="10"/>
        <v>2973</v>
      </c>
      <c r="G104" s="17">
        <f t="shared" si="10"/>
        <v>3273</v>
      </c>
      <c r="H104" s="17">
        <f t="shared" si="10"/>
        <v>1991</v>
      </c>
      <c r="I104" s="17">
        <f t="shared" si="10"/>
        <v>41</v>
      </c>
      <c r="J104" s="17">
        <f t="shared" si="10"/>
        <v>4</v>
      </c>
      <c r="K104" s="17">
        <f t="shared" si="10"/>
        <v>218</v>
      </c>
      <c r="L104" s="17">
        <f t="shared" si="10"/>
        <v>29</v>
      </c>
      <c r="M104" s="17">
        <f>SUM(M106:M129)</f>
        <v>0</v>
      </c>
      <c r="N104" s="17">
        <f>SUM(N106:N129)</f>
        <v>173</v>
      </c>
      <c r="O104" s="17">
        <f>SUM(O106:O129)</f>
        <v>375</v>
      </c>
      <c r="P104" s="17">
        <f t="shared" si="10"/>
        <v>840</v>
      </c>
    </row>
    <row r="105" spans="1:16">
      <c r="A105" s="43" t="s">
        <v>7</v>
      </c>
      <c r="B105" s="43" t="s">
        <v>7</v>
      </c>
      <c r="C105" s="44" t="s">
        <v>7</v>
      </c>
      <c r="D105" s="44" t="s">
        <v>7</v>
      </c>
      <c r="E105" s="44" t="s">
        <v>7</v>
      </c>
      <c r="F105" s="1"/>
      <c r="G105" s="1"/>
    </row>
    <row r="106" spans="1:16">
      <c r="A106" s="88" t="s">
        <v>111</v>
      </c>
      <c r="B106" s="89"/>
      <c r="C106" s="21" t="s">
        <v>68</v>
      </c>
      <c r="D106" s="21" t="s">
        <v>11</v>
      </c>
      <c r="E106" s="90">
        <v>1220</v>
      </c>
      <c r="F106" s="23"/>
      <c r="G106" s="23"/>
      <c r="H106" s="23"/>
      <c r="I106" s="159"/>
      <c r="J106" s="159"/>
      <c r="K106" s="159"/>
      <c r="L106" s="159"/>
      <c r="M106" s="159"/>
      <c r="N106" s="159"/>
      <c r="O106" s="159"/>
      <c r="P106" s="159">
        <f>SUM(I106:O106)</f>
        <v>0</v>
      </c>
    </row>
    <row r="107" spans="1:16">
      <c r="A107" s="88" t="s">
        <v>112</v>
      </c>
      <c r="B107" s="89"/>
      <c r="C107" s="21" t="s">
        <v>68</v>
      </c>
      <c r="D107" s="21" t="s">
        <v>11</v>
      </c>
      <c r="E107" s="90">
        <v>1470</v>
      </c>
      <c r="F107" s="23"/>
      <c r="G107" s="23"/>
      <c r="H107" s="23"/>
      <c r="I107" s="159"/>
      <c r="J107" s="159"/>
      <c r="K107" s="159"/>
      <c r="L107" s="159"/>
      <c r="M107" s="159"/>
      <c r="N107" s="159"/>
      <c r="O107" s="159"/>
      <c r="P107" s="159">
        <f t="shared" ref="P107:P129" si="11">SUM(I107:O107)</f>
        <v>0</v>
      </c>
    </row>
    <row r="108" spans="1:16">
      <c r="A108" s="88" t="s">
        <v>113</v>
      </c>
      <c r="B108" s="89"/>
      <c r="C108" s="21" t="s">
        <v>68</v>
      </c>
      <c r="D108" s="21" t="s">
        <v>11</v>
      </c>
      <c r="E108" s="90">
        <v>406</v>
      </c>
      <c r="F108" s="23"/>
      <c r="G108" s="23"/>
      <c r="H108" s="23"/>
      <c r="I108" s="159"/>
      <c r="J108" s="159"/>
      <c r="K108" s="159"/>
      <c r="L108" s="159"/>
      <c r="M108" s="159"/>
      <c r="N108" s="159"/>
      <c r="O108" s="159"/>
      <c r="P108" s="159">
        <f t="shared" si="11"/>
        <v>0</v>
      </c>
    </row>
    <row r="109" spans="1:16">
      <c r="A109" s="88" t="s">
        <v>114</v>
      </c>
      <c r="B109" s="89"/>
      <c r="C109" s="21" t="s">
        <v>68</v>
      </c>
      <c r="D109" s="21" t="s">
        <v>11</v>
      </c>
      <c r="E109" s="90">
        <v>1900</v>
      </c>
      <c r="F109" s="23"/>
      <c r="G109" s="23"/>
      <c r="H109" s="23"/>
      <c r="I109" s="159"/>
      <c r="J109" s="159"/>
      <c r="K109" s="159"/>
      <c r="L109" s="159"/>
      <c r="M109" s="159"/>
      <c r="N109" s="159"/>
      <c r="O109" s="159"/>
      <c r="P109" s="159">
        <f t="shared" si="11"/>
        <v>0</v>
      </c>
    </row>
    <row r="110" spans="1:16" ht="12.75">
      <c r="A110" s="135" t="s">
        <v>205</v>
      </c>
      <c r="B110" s="89"/>
      <c r="C110" s="21" t="s">
        <v>24</v>
      </c>
      <c r="D110" s="21" t="s">
        <v>11</v>
      </c>
      <c r="E110" s="90">
        <v>272</v>
      </c>
      <c r="F110" s="23">
        <v>0</v>
      </c>
      <c r="G110" s="23">
        <v>0</v>
      </c>
      <c r="H110" s="23">
        <v>72</v>
      </c>
      <c r="I110" s="159">
        <v>32</v>
      </c>
      <c r="J110" s="159"/>
      <c r="K110" s="159"/>
      <c r="L110" s="159"/>
      <c r="M110" s="159"/>
      <c r="N110" s="159"/>
      <c r="O110" s="159"/>
      <c r="P110" s="159">
        <f t="shared" si="11"/>
        <v>32</v>
      </c>
    </row>
    <row r="111" spans="1:16">
      <c r="A111" s="19" t="s">
        <v>115</v>
      </c>
      <c r="B111" s="20"/>
      <c r="C111" s="21" t="s">
        <v>29</v>
      </c>
      <c r="D111" s="21" t="s">
        <v>17</v>
      </c>
      <c r="E111" s="22">
        <v>1817</v>
      </c>
      <c r="F111" s="23">
        <v>400</v>
      </c>
      <c r="G111" s="23">
        <v>400</v>
      </c>
      <c r="H111" s="23">
        <v>200</v>
      </c>
      <c r="I111" s="159">
        <v>9</v>
      </c>
      <c r="J111" s="159">
        <v>4</v>
      </c>
      <c r="K111" s="159"/>
      <c r="L111" s="159">
        <v>29</v>
      </c>
      <c r="M111" s="159"/>
      <c r="N111" s="159">
        <v>5</v>
      </c>
      <c r="O111" s="159">
        <v>54</v>
      </c>
      <c r="P111" s="159">
        <f t="shared" si="11"/>
        <v>101</v>
      </c>
    </row>
    <row r="112" spans="1:16">
      <c r="A112" s="91" t="s">
        <v>116</v>
      </c>
      <c r="B112" s="92"/>
      <c r="C112" s="68" t="s">
        <v>24</v>
      </c>
      <c r="D112" s="68" t="s">
        <v>11</v>
      </c>
      <c r="E112" s="67">
        <v>485</v>
      </c>
      <c r="F112" s="23">
        <v>0</v>
      </c>
      <c r="G112" s="23">
        <v>0</v>
      </c>
      <c r="H112" s="23">
        <v>0</v>
      </c>
      <c r="I112" s="159"/>
      <c r="J112" s="159"/>
      <c r="K112" s="159"/>
      <c r="L112" s="159"/>
      <c r="M112" s="159"/>
      <c r="N112" s="159"/>
      <c r="O112" s="159"/>
      <c r="P112" s="159">
        <f t="shared" si="11"/>
        <v>0</v>
      </c>
    </row>
    <row r="113" spans="1:16">
      <c r="A113" s="19" t="s">
        <v>117</v>
      </c>
      <c r="B113" s="20"/>
      <c r="C113" s="21" t="s">
        <v>24</v>
      </c>
      <c r="D113" s="21" t="s">
        <v>17</v>
      </c>
      <c r="E113" s="22">
        <v>2666</v>
      </c>
      <c r="F113" s="23">
        <v>800</v>
      </c>
      <c r="G113" s="23">
        <v>800</v>
      </c>
      <c r="H113" s="23">
        <v>260</v>
      </c>
      <c r="I113" s="159"/>
      <c r="J113" s="159"/>
      <c r="K113" s="159"/>
      <c r="L113" s="159"/>
      <c r="M113" s="159"/>
      <c r="N113" s="159"/>
      <c r="O113" s="159"/>
      <c r="P113" s="159">
        <f t="shared" si="11"/>
        <v>0</v>
      </c>
    </row>
    <row r="114" spans="1:16">
      <c r="A114" s="93" t="s">
        <v>118</v>
      </c>
      <c r="B114" s="94"/>
      <c r="C114" s="95" t="s">
        <v>24</v>
      </c>
      <c r="D114" s="95" t="s">
        <v>11</v>
      </c>
      <c r="E114" s="96">
        <v>888</v>
      </c>
      <c r="F114" s="97">
        <v>0</v>
      </c>
      <c r="G114" s="97">
        <v>250</v>
      </c>
      <c r="H114" s="97">
        <v>0</v>
      </c>
      <c r="I114" s="159"/>
      <c r="J114" s="159"/>
      <c r="K114" s="159"/>
      <c r="L114" s="159"/>
      <c r="M114" s="159"/>
      <c r="N114" s="159"/>
      <c r="O114" s="159"/>
      <c r="P114" s="159">
        <f t="shared" si="11"/>
        <v>0</v>
      </c>
    </row>
    <row r="115" spans="1:16">
      <c r="A115" s="19" t="s">
        <v>118</v>
      </c>
      <c r="B115" s="20"/>
      <c r="C115" s="21" t="s">
        <v>24</v>
      </c>
      <c r="D115" s="21" t="s">
        <v>17</v>
      </c>
      <c r="E115" s="22">
        <v>1769</v>
      </c>
      <c r="F115" s="26">
        <v>0</v>
      </c>
      <c r="G115" s="26">
        <v>0</v>
      </c>
      <c r="H115" s="26">
        <v>0</v>
      </c>
      <c r="I115" s="159"/>
      <c r="J115" s="159"/>
      <c r="K115" s="159"/>
      <c r="L115" s="159"/>
      <c r="M115" s="159"/>
      <c r="N115" s="159"/>
      <c r="O115" s="159"/>
      <c r="P115" s="159">
        <f t="shared" si="11"/>
        <v>0</v>
      </c>
    </row>
    <row r="116" spans="1:16">
      <c r="A116" s="98" t="s">
        <v>119</v>
      </c>
      <c r="B116" s="49"/>
      <c r="C116" s="29" t="s">
        <v>49</v>
      </c>
      <c r="D116" s="29" t="s">
        <v>11</v>
      </c>
      <c r="E116" s="30">
        <v>92</v>
      </c>
      <c r="F116" s="26"/>
      <c r="G116" s="26"/>
      <c r="H116" s="26"/>
      <c r="I116" s="159"/>
      <c r="J116" s="159"/>
      <c r="K116" s="159"/>
      <c r="L116" s="159"/>
      <c r="M116" s="159"/>
      <c r="N116" s="159"/>
      <c r="O116" s="159"/>
      <c r="P116" s="159">
        <f t="shared" si="11"/>
        <v>0</v>
      </c>
    </row>
    <row r="117" spans="1:16">
      <c r="A117" s="19" t="s">
        <v>120</v>
      </c>
      <c r="B117" s="31"/>
      <c r="C117" s="21" t="s">
        <v>121</v>
      </c>
      <c r="D117" s="21" t="s">
        <v>11</v>
      </c>
      <c r="E117" s="22">
        <v>267</v>
      </c>
      <c r="F117" s="26"/>
      <c r="G117" s="26"/>
      <c r="H117" s="26"/>
      <c r="I117" s="159"/>
      <c r="J117" s="159"/>
      <c r="K117" s="159"/>
      <c r="L117" s="159"/>
      <c r="M117" s="159"/>
      <c r="N117" s="159"/>
      <c r="O117" s="159"/>
      <c r="P117" s="159">
        <f t="shared" si="11"/>
        <v>0</v>
      </c>
    </row>
    <row r="118" spans="1:16">
      <c r="A118" s="19" t="s">
        <v>122</v>
      </c>
      <c r="B118" s="31"/>
      <c r="C118" s="21" t="s">
        <v>121</v>
      </c>
      <c r="D118" s="21" t="s">
        <v>11</v>
      </c>
      <c r="E118" s="22">
        <v>267</v>
      </c>
      <c r="F118" s="26"/>
      <c r="G118" s="26"/>
      <c r="H118" s="26"/>
      <c r="I118" s="159"/>
      <c r="J118" s="159"/>
      <c r="K118" s="159"/>
      <c r="L118" s="159"/>
      <c r="M118" s="159"/>
      <c r="N118" s="159"/>
      <c r="O118" s="159"/>
      <c r="P118" s="159">
        <f t="shared" si="11"/>
        <v>0</v>
      </c>
    </row>
    <row r="119" spans="1:16">
      <c r="A119" s="19" t="s">
        <v>123</v>
      </c>
      <c r="B119" s="31"/>
      <c r="C119" s="21" t="s">
        <v>24</v>
      </c>
      <c r="D119" s="21" t="s">
        <v>17</v>
      </c>
      <c r="E119" s="22">
        <v>3513</v>
      </c>
      <c r="F119" s="26">
        <v>362</v>
      </c>
      <c r="G119" s="26">
        <v>362</v>
      </c>
      <c r="H119" s="26">
        <v>0</v>
      </c>
      <c r="I119" s="159"/>
      <c r="J119" s="159"/>
      <c r="K119" s="159"/>
      <c r="L119" s="159"/>
      <c r="M119" s="159"/>
      <c r="N119" s="159"/>
      <c r="O119" s="159"/>
      <c r="P119" s="159">
        <f t="shared" si="11"/>
        <v>0</v>
      </c>
    </row>
    <row r="120" spans="1:16">
      <c r="A120" s="27" t="s">
        <v>124</v>
      </c>
      <c r="B120" s="28"/>
      <c r="C120" s="29" t="s">
        <v>24</v>
      </c>
      <c r="D120" s="29" t="s">
        <v>17</v>
      </c>
      <c r="E120" s="30">
        <v>12244</v>
      </c>
      <c r="F120" s="26">
        <v>611</v>
      </c>
      <c r="G120" s="26">
        <v>611</v>
      </c>
      <c r="H120" s="26">
        <v>189</v>
      </c>
      <c r="I120" s="159"/>
      <c r="J120" s="159"/>
      <c r="K120" s="159"/>
      <c r="L120" s="159"/>
      <c r="M120" s="159"/>
      <c r="N120" s="159">
        <v>30</v>
      </c>
      <c r="O120" s="159">
        <v>144</v>
      </c>
      <c r="P120" s="159">
        <f t="shared" si="11"/>
        <v>174</v>
      </c>
    </row>
    <row r="121" spans="1:16">
      <c r="A121" s="27" t="s">
        <v>125</v>
      </c>
      <c r="B121" s="28"/>
      <c r="C121" s="29" t="s">
        <v>24</v>
      </c>
      <c r="D121" s="29" t="s">
        <v>11</v>
      </c>
      <c r="E121" s="30">
        <v>5332</v>
      </c>
      <c r="F121" s="26">
        <v>800</v>
      </c>
      <c r="G121" s="26">
        <v>800</v>
      </c>
      <c r="H121" s="26">
        <v>1200</v>
      </c>
      <c r="I121" s="159"/>
      <c r="J121" s="159">
        <v>0</v>
      </c>
      <c r="K121" s="159">
        <v>174</v>
      </c>
      <c r="L121" s="159"/>
      <c r="M121" s="159"/>
      <c r="N121" s="159">
        <v>138</v>
      </c>
      <c r="O121" s="159">
        <v>177</v>
      </c>
      <c r="P121" s="159">
        <f t="shared" si="11"/>
        <v>489</v>
      </c>
    </row>
    <row r="122" spans="1:16">
      <c r="A122" s="33" t="s">
        <v>126</v>
      </c>
      <c r="B122" s="34"/>
      <c r="C122" s="35" t="s">
        <v>24</v>
      </c>
      <c r="D122" s="35" t="s">
        <v>11</v>
      </c>
      <c r="E122" s="36">
        <v>489</v>
      </c>
      <c r="F122" s="37"/>
      <c r="G122" s="37">
        <v>50</v>
      </c>
      <c r="H122" s="37">
        <v>70</v>
      </c>
      <c r="I122" s="159"/>
      <c r="J122" s="159"/>
      <c r="K122" s="159">
        <v>44</v>
      </c>
      <c r="L122" s="159"/>
      <c r="M122" s="159"/>
      <c r="N122" s="159"/>
      <c r="O122" s="159"/>
      <c r="P122" s="159">
        <f t="shared" si="11"/>
        <v>44</v>
      </c>
    </row>
    <row r="123" spans="1:16">
      <c r="A123" s="49" t="s">
        <v>127</v>
      </c>
      <c r="B123" s="29"/>
      <c r="C123" s="29" t="s">
        <v>49</v>
      </c>
      <c r="D123" s="29" t="s">
        <v>11</v>
      </c>
      <c r="E123" s="30">
        <v>216</v>
      </c>
      <c r="F123" s="26"/>
      <c r="G123" s="26"/>
      <c r="H123" s="26"/>
      <c r="I123" s="159"/>
      <c r="J123" s="159"/>
      <c r="K123" s="159"/>
      <c r="L123" s="159"/>
      <c r="M123" s="159"/>
      <c r="N123" s="159"/>
      <c r="O123" s="159"/>
      <c r="P123" s="159">
        <f t="shared" si="11"/>
        <v>0</v>
      </c>
    </row>
    <row r="124" spans="1:16">
      <c r="A124" s="49" t="s">
        <v>128</v>
      </c>
      <c r="B124" s="29"/>
      <c r="C124" s="29" t="s">
        <v>49</v>
      </c>
      <c r="D124" s="29" t="s">
        <v>11</v>
      </c>
      <c r="E124" s="30">
        <v>15</v>
      </c>
      <c r="F124" s="26"/>
      <c r="G124" s="26"/>
      <c r="H124" s="26"/>
      <c r="I124" s="159"/>
      <c r="J124" s="159"/>
      <c r="K124" s="159"/>
      <c r="L124" s="159"/>
      <c r="M124" s="159"/>
      <c r="N124" s="159"/>
      <c r="O124" s="159"/>
      <c r="P124" s="159">
        <f t="shared" si="11"/>
        <v>0</v>
      </c>
    </row>
    <row r="125" spans="1:16">
      <c r="A125" s="49" t="s">
        <v>129</v>
      </c>
      <c r="B125" s="29"/>
      <c r="C125" s="29" t="s">
        <v>49</v>
      </c>
      <c r="D125" s="29" t="s">
        <v>11</v>
      </c>
      <c r="E125" s="30">
        <v>69</v>
      </c>
      <c r="F125" s="26"/>
      <c r="G125" s="26"/>
      <c r="H125" s="26"/>
      <c r="I125" s="159"/>
      <c r="J125" s="159"/>
      <c r="K125" s="159"/>
      <c r="L125" s="159"/>
      <c r="M125" s="159"/>
      <c r="N125" s="159"/>
      <c r="O125" s="159"/>
      <c r="P125" s="159">
        <f t="shared" si="11"/>
        <v>0</v>
      </c>
    </row>
    <row r="126" spans="1:16">
      <c r="A126" s="31" t="s">
        <v>130</v>
      </c>
      <c r="B126" s="21"/>
      <c r="C126" s="21" t="s">
        <v>14</v>
      </c>
      <c r="D126" s="21" t="s">
        <v>11</v>
      </c>
      <c r="E126" s="22">
        <v>280</v>
      </c>
      <c r="F126" s="23"/>
      <c r="G126" s="23"/>
      <c r="H126" s="23"/>
      <c r="I126" s="159"/>
      <c r="J126" s="159"/>
      <c r="K126" s="159"/>
      <c r="L126" s="159"/>
      <c r="M126" s="159"/>
      <c r="N126" s="159"/>
      <c r="O126" s="159"/>
      <c r="P126" s="159">
        <f t="shared" si="11"/>
        <v>0</v>
      </c>
    </row>
    <row r="127" spans="1:16">
      <c r="A127" s="31" t="s">
        <v>131</v>
      </c>
      <c r="B127" s="21"/>
      <c r="C127" s="21" t="s">
        <v>14</v>
      </c>
      <c r="D127" s="21" t="s">
        <v>11</v>
      </c>
      <c r="E127" s="22">
        <v>123</v>
      </c>
      <c r="F127" s="23"/>
      <c r="G127" s="23"/>
      <c r="H127" s="23"/>
      <c r="I127" s="159"/>
      <c r="J127" s="159"/>
      <c r="K127" s="159"/>
      <c r="L127" s="159"/>
      <c r="M127" s="159"/>
      <c r="N127" s="159"/>
      <c r="O127" s="159"/>
      <c r="P127" s="159">
        <f t="shared" si="11"/>
        <v>0</v>
      </c>
    </row>
    <row r="128" spans="1:16">
      <c r="A128" s="31" t="s">
        <v>132</v>
      </c>
      <c r="B128" s="21"/>
      <c r="C128" s="21" t="s">
        <v>14</v>
      </c>
      <c r="D128" s="21" t="s">
        <v>11</v>
      </c>
      <c r="E128" s="22">
        <v>121</v>
      </c>
      <c r="F128" s="23"/>
      <c r="G128" s="23"/>
      <c r="H128" s="23"/>
      <c r="I128" s="159"/>
      <c r="J128" s="159"/>
      <c r="K128" s="159"/>
      <c r="L128" s="159"/>
      <c r="M128" s="159"/>
      <c r="N128" s="159"/>
      <c r="O128" s="159"/>
      <c r="P128" s="159">
        <f t="shared" si="11"/>
        <v>0</v>
      </c>
    </row>
    <row r="129" spans="1:16">
      <c r="A129" s="31" t="s">
        <v>133</v>
      </c>
      <c r="B129" s="21"/>
      <c r="C129" s="21" t="s">
        <v>14</v>
      </c>
      <c r="D129" s="21" t="s">
        <v>11</v>
      </c>
      <c r="E129" s="22">
        <v>77</v>
      </c>
      <c r="F129" s="23"/>
      <c r="G129" s="23"/>
      <c r="H129" s="23"/>
      <c r="I129" s="159"/>
      <c r="J129" s="159"/>
      <c r="K129" s="159"/>
      <c r="L129" s="159"/>
      <c r="M129" s="159"/>
      <c r="N129" s="159"/>
      <c r="O129" s="159"/>
      <c r="P129" s="159">
        <f t="shared" si="11"/>
        <v>0</v>
      </c>
    </row>
    <row r="130" spans="1:16" ht="12" thickBot="1">
      <c r="A130" s="43" t="s">
        <v>7</v>
      </c>
      <c r="B130" s="43" t="s">
        <v>7</v>
      </c>
      <c r="C130" s="44" t="s">
        <v>7</v>
      </c>
      <c r="D130" s="44" t="s">
        <v>7</v>
      </c>
      <c r="E130" s="44" t="s">
        <v>7</v>
      </c>
      <c r="F130" s="1"/>
      <c r="G130" s="1"/>
    </row>
    <row r="131" spans="1:16" ht="12" thickBot="1">
      <c r="A131" s="14" t="s">
        <v>134</v>
      </c>
      <c r="B131" s="15"/>
      <c r="C131" s="15"/>
      <c r="D131" s="15"/>
      <c r="E131" s="17">
        <f t="shared" ref="E131:P131" si="12">SUM(E133:E144)</f>
        <v>17916.504208385999</v>
      </c>
      <c r="F131" s="17">
        <f t="shared" si="12"/>
        <v>1597</v>
      </c>
      <c r="G131" s="17">
        <f t="shared" si="12"/>
        <v>1947</v>
      </c>
      <c r="H131" s="17">
        <f t="shared" si="12"/>
        <v>1775</v>
      </c>
      <c r="I131" s="17">
        <f t="shared" si="12"/>
        <v>399</v>
      </c>
      <c r="J131" s="17">
        <f t="shared" si="12"/>
        <v>291</v>
      </c>
      <c r="K131" s="17">
        <f t="shared" si="12"/>
        <v>89</v>
      </c>
      <c r="L131" s="17">
        <f t="shared" si="12"/>
        <v>95</v>
      </c>
      <c r="M131" s="17">
        <f>SUM(M133:M144)</f>
        <v>127</v>
      </c>
      <c r="N131" s="17">
        <f>SUM(N133:N144)</f>
        <v>386</v>
      </c>
      <c r="O131" s="17">
        <f>SUM(O133:O144)</f>
        <v>213</v>
      </c>
      <c r="P131" s="17">
        <f t="shared" si="12"/>
        <v>1600</v>
      </c>
    </row>
    <row r="132" spans="1:16">
      <c r="A132" s="43" t="s">
        <v>7</v>
      </c>
      <c r="B132" s="43" t="s">
        <v>7</v>
      </c>
      <c r="C132" s="44" t="s">
        <v>7</v>
      </c>
      <c r="D132" s="44" t="s">
        <v>7</v>
      </c>
      <c r="E132" s="44" t="s">
        <v>7</v>
      </c>
      <c r="F132" s="1"/>
      <c r="G132" s="1"/>
    </row>
    <row r="133" spans="1:16">
      <c r="A133" s="20" t="s">
        <v>135</v>
      </c>
      <c r="B133" s="20"/>
      <c r="C133" s="21" t="s">
        <v>24</v>
      </c>
      <c r="D133" s="21" t="s">
        <v>11</v>
      </c>
      <c r="E133" s="22">
        <v>597</v>
      </c>
      <c r="F133" s="23">
        <v>0</v>
      </c>
      <c r="G133" s="23">
        <v>0</v>
      </c>
      <c r="H133" s="23">
        <v>0</v>
      </c>
      <c r="I133" s="159"/>
      <c r="J133" s="159"/>
      <c r="K133" s="159"/>
      <c r="L133" s="159"/>
      <c r="M133" s="159"/>
      <c r="N133" s="159"/>
      <c r="O133" s="159"/>
      <c r="P133" s="159">
        <f>SUM(I133:O133)</f>
        <v>0</v>
      </c>
    </row>
    <row r="134" spans="1:16">
      <c r="A134" s="34" t="s">
        <v>136</v>
      </c>
      <c r="B134" s="34"/>
      <c r="C134" s="35" t="s">
        <v>24</v>
      </c>
      <c r="D134" s="35" t="s">
        <v>17</v>
      </c>
      <c r="E134" s="36">
        <v>2544</v>
      </c>
      <c r="F134" s="37">
        <v>0</v>
      </c>
      <c r="G134" s="37">
        <v>350</v>
      </c>
      <c r="H134" s="37">
        <v>350</v>
      </c>
      <c r="I134" s="159">
        <v>42</v>
      </c>
      <c r="J134" s="159">
        <f>35+73</f>
        <v>108</v>
      </c>
      <c r="K134" s="159">
        <v>77</v>
      </c>
      <c r="L134" s="159">
        <v>95</v>
      </c>
      <c r="M134" s="159">
        <v>100</v>
      </c>
      <c r="N134" s="159">
        <v>166</v>
      </c>
      <c r="O134" s="159">
        <v>38</v>
      </c>
      <c r="P134" s="159">
        <f t="shared" ref="P134:P144" si="13">SUM(I134:O134)</f>
        <v>626</v>
      </c>
    </row>
    <row r="135" spans="1:16">
      <c r="A135" s="20" t="s">
        <v>137</v>
      </c>
      <c r="B135" s="20"/>
      <c r="C135" s="21" t="s">
        <v>24</v>
      </c>
      <c r="D135" s="21" t="s">
        <v>17</v>
      </c>
      <c r="E135" s="22">
        <v>1850.5849583859999</v>
      </c>
      <c r="F135" s="26">
        <v>350</v>
      </c>
      <c r="G135" s="26">
        <v>350</v>
      </c>
      <c r="H135" s="26">
        <v>355</v>
      </c>
      <c r="I135" s="159">
        <v>240</v>
      </c>
      <c r="J135" s="159"/>
      <c r="K135" s="159"/>
      <c r="L135" s="159"/>
      <c r="M135" s="159">
        <v>27</v>
      </c>
      <c r="N135" s="159"/>
      <c r="O135" s="159">
        <v>62</v>
      </c>
      <c r="P135" s="159">
        <f t="shared" si="13"/>
        <v>329</v>
      </c>
    </row>
    <row r="136" spans="1:16">
      <c r="A136" s="20" t="s">
        <v>137</v>
      </c>
      <c r="B136" s="20"/>
      <c r="C136" s="21" t="s">
        <v>24</v>
      </c>
      <c r="D136" s="21" t="s">
        <v>11</v>
      </c>
      <c r="E136" s="22">
        <f>618+(9.25*177.721)</f>
        <v>2261.9192499999999</v>
      </c>
      <c r="F136" s="26">
        <v>200</v>
      </c>
      <c r="G136" s="26">
        <v>200</v>
      </c>
      <c r="H136" s="26">
        <v>300</v>
      </c>
      <c r="I136" s="159">
        <v>117</v>
      </c>
      <c r="J136" s="159">
        <f>136+47</f>
        <v>183</v>
      </c>
      <c r="K136" s="159">
        <v>12</v>
      </c>
      <c r="L136" s="159"/>
      <c r="M136" s="159"/>
      <c r="N136" s="159"/>
      <c r="O136" s="159">
        <v>113</v>
      </c>
      <c r="P136" s="159">
        <f t="shared" si="13"/>
        <v>425</v>
      </c>
    </row>
    <row r="137" spans="1:16">
      <c r="A137" s="20" t="s">
        <v>138</v>
      </c>
      <c r="B137" s="31"/>
      <c r="C137" s="21" t="s">
        <v>26</v>
      </c>
      <c r="D137" s="21" t="s">
        <v>17</v>
      </c>
      <c r="E137" s="22">
        <v>1781</v>
      </c>
      <c r="F137" s="26">
        <v>397</v>
      </c>
      <c r="G137" s="26">
        <v>397</v>
      </c>
      <c r="H137" s="26">
        <v>200</v>
      </c>
      <c r="I137" s="159"/>
      <c r="J137" s="159"/>
      <c r="K137" s="159"/>
      <c r="L137" s="159"/>
      <c r="M137" s="159"/>
      <c r="N137" s="159"/>
      <c r="O137" s="159"/>
      <c r="P137" s="159">
        <f t="shared" si="13"/>
        <v>0</v>
      </c>
    </row>
    <row r="138" spans="1:16">
      <c r="A138" s="20" t="s">
        <v>139</v>
      </c>
      <c r="B138" s="21"/>
      <c r="C138" s="21" t="s">
        <v>140</v>
      </c>
      <c r="D138" s="21" t="s">
        <v>11</v>
      </c>
      <c r="E138" s="22">
        <v>3481</v>
      </c>
      <c r="F138" s="26"/>
      <c r="G138" s="26"/>
      <c r="H138" s="26"/>
      <c r="I138" s="159"/>
      <c r="J138" s="159"/>
      <c r="K138" s="159"/>
      <c r="L138" s="159"/>
      <c r="M138" s="159"/>
      <c r="N138" s="159"/>
      <c r="O138" s="159"/>
      <c r="P138" s="159">
        <f t="shared" si="13"/>
        <v>0</v>
      </c>
    </row>
    <row r="139" spans="1:16">
      <c r="A139" s="20" t="s">
        <v>141</v>
      </c>
      <c r="B139" s="21"/>
      <c r="C139" s="21" t="s">
        <v>24</v>
      </c>
      <c r="D139" s="21" t="s">
        <v>11</v>
      </c>
      <c r="E139" s="22">
        <v>151</v>
      </c>
      <c r="F139" s="26">
        <v>50</v>
      </c>
      <c r="G139" s="26">
        <v>50</v>
      </c>
      <c r="H139" s="26">
        <v>0</v>
      </c>
      <c r="I139" s="159"/>
      <c r="J139" s="159"/>
      <c r="K139" s="159"/>
      <c r="L139" s="159"/>
      <c r="M139" s="159"/>
      <c r="N139" s="159"/>
      <c r="O139" s="159"/>
      <c r="P139" s="159">
        <f t="shared" si="13"/>
        <v>0</v>
      </c>
    </row>
    <row r="140" spans="1:16">
      <c r="A140" s="20" t="s">
        <v>142</v>
      </c>
      <c r="B140" s="21"/>
      <c r="C140" s="21" t="s">
        <v>68</v>
      </c>
      <c r="D140" s="21" t="s">
        <v>11</v>
      </c>
      <c r="E140" s="22">
        <f>10*200</f>
        <v>2000</v>
      </c>
      <c r="F140" s="26">
        <v>250</v>
      </c>
      <c r="G140" s="26">
        <v>250</v>
      </c>
      <c r="H140" s="26">
        <v>250</v>
      </c>
      <c r="I140" s="159"/>
      <c r="J140" s="159"/>
      <c r="K140" s="159"/>
      <c r="L140" s="159"/>
      <c r="M140" s="159"/>
      <c r="N140" s="159"/>
      <c r="O140" s="159"/>
      <c r="P140" s="159">
        <f t="shared" si="13"/>
        <v>0</v>
      </c>
    </row>
    <row r="141" spans="1:16">
      <c r="A141" s="31" t="s">
        <v>143</v>
      </c>
      <c r="B141" s="31"/>
      <c r="C141" s="21" t="s">
        <v>14</v>
      </c>
      <c r="D141" s="21" t="s">
        <v>11</v>
      </c>
      <c r="E141" s="22">
        <v>393</v>
      </c>
      <c r="F141" s="23"/>
      <c r="G141" s="23"/>
      <c r="H141" s="23"/>
      <c r="I141" s="159"/>
      <c r="J141" s="159"/>
      <c r="K141" s="159"/>
      <c r="L141" s="159"/>
      <c r="M141" s="159"/>
      <c r="N141" s="159"/>
      <c r="O141" s="159"/>
      <c r="P141" s="159">
        <f t="shared" si="13"/>
        <v>0</v>
      </c>
    </row>
    <row r="142" spans="1:16">
      <c r="A142" s="31" t="s">
        <v>144</v>
      </c>
      <c r="B142" s="31"/>
      <c r="C142" s="21" t="s">
        <v>14</v>
      </c>
      <c r="D142" s="21" t="s">
        <v>11</v>
      </c>
      <c r="E142" s="22">
        <v>77</v>
      </c>
      <c r="F142" s="23"/>
      <c r="G142" s="23"/>
      <c r="H142" s="23"/>
      <c r="I142" s="159"/>
      <c r="J142" s="159"/>
      <c r="K142" s="159"/>
      <c r="L142" s="159"/>
      <c r="M142" s="159"/>
      <c r="N142" s="159"/>
      <c r="O142" s="159"/>
      <c r="P142" s="159">
        <f t="shared" si="13"/>
        <v>0</v>
      </c>
    </row>
    <row r="143" spans="1:16">
      <c r="A143" s="31" t="s">
        <v>145</v>
      </c>
      <c r="B143" s="21"/>
      <c r="C143" s="21" t="s">
        <v>14</v>
      </c>
      <c r="D143" s="21" t="s">
        <v>11</v>
      </c>
      <c r="E143" s="22">
        <v>163</v>
      </c>
      <c r="F143" s="23"/>
      <c r="G143" s="23"/>
      <c r="H143" s="23"/>
      <c r="I143" s="159"/>
      <c r="J143" s="159"/>
      <c r="K143" s="159"/>
      <c r="L143" s="159"/>
      <c r="M143" s="159"/>
      <c r="N143" s="159"/>
      <c r="O143" s="159"/>
      <c r="P143" s="159">
        <f t="shared" si="13"/>
        <v>0</v>
      </c>
    </row>
    <row r="144" spans="1:16">
      <c r="A144" s="20" t="s">
        <v>146</v>
      </c>
      <c r="B144" s="21"/>
      <c r="C144" s="21" t="s">
        <v>24</v>
      </c>
      <c r="D144" s="21" t="s">
        <v>17</v>
      </c>
      <c r="E144" s="22">
        <v>2617</v>
      </c>
      <c r="F144" s="26">
        <v>350</v>
      </c>
      <c r="G144" s="26">
        <v>350</v>
      </c>
      <c r="H144" s="26">
        <v>320</v>
      </c>
      <c r="I144" s="159"/>
      <c r="J144" s="159"/>
      <c r="K144" s="159"/>
      <c r="L144" s="159"/>
      <c r="M144" s="159"/>
      <c r="N144" s="159">
        <v>220</v>
      </c>
      <c r="O144" s="159"/>
      <c r="P144" s="159">
        <f t="shared" si="13"/>
        <v>220</v>
      </c>
    </row>
    <row r="145" spans="1:16" ht="12" thickBot="1">
      <c r="A145" s="43" t="s">
        <v>7</v>
      </c>
      <c r="B145" s="43" t="s">
        <v>7</v>
      </c>
      <c r="C145" s="44" t="s">
        <v>7</v>
      </c>
      <c r="D145" s="44" t="s">
        <v>7</v>
      </c>
      <c r="E145" s="44" t="s">
        <v>7</v>
      </c>
      <c r="F145" s="1"/>
      <c r="G145" s="1"/>
    </row>
    <row r="146" spans="1:16" ht="12" thickBot="1">
      <c r="A146" s="14" t="s">
        <v>147</v>
      </c>
      <c r="B146" s="15"/>
      <c r="C146" s="14"/>
      <c r="D146" s="15"/>
      <c r="E146" s="17">
        <f>SUM(E149:E184)</f>
        <v>36482.046999999999</v>
      </c>
      <c r="F146" s="17">
        <f t="shared" ref="F146:P146" si="14">SUM(F148:F171)</f>
        <v>5758</v>
      </c>
      <c r="G146" s="17">
        <f t="shared" si="14"/>
        <v>6358</v>
      </c>
      <c r="H146" s="17">
        <f t="shared" si="14"/>
        <v>5685</v>
      </c>
      <c r="I146" s="17">
        <f t="shared" si="14"/>
        <v>192</v>
      </c>
      <c r="J146" s="17">
        <f t="shared" si="14"/>
        <v>0</v>
      </c>
      <c r="K146" s="17">
        <f t="shared" si="14"/>
        <v>0</v>
      </c>
      <c r="L146" s="17">
        <f t="shared" si="14"/>
        <v>0</v>
      </c>
      <c r="M146" s="17">
        <f>SUM(M148:M184)</f>
        <v>94</v>
      </c>
      <c r="N146" s="17">
        <f>SUM(N148:N184)</f>
        <v>157</v>
      </c>
      <c r="O146" s="17">
        <f>SUM(O148:O184)</f>
        <v>60</v>
      </c>
      <c r="P146" s="17">
        <f t="shared" si="14"/>
        <v>503</v>
      </c>
    </row>
    <row r="147" spans="1:16">
      <c r="A147" s="43" t="s">
        <v>7</v>
      </c>
      <c r="B147" s="43" t="s">
        <v>7</v>
      </c>
      <c r="C147" s="44" t="s">
        <v>7</v>
      </c>
      <c r="D147" s="44" t="s">
        <v>7</v>
      </c>
      <c r="E147" s="44" t="s">
        <v>7</v>
      </c>
      <c r="F147" s="1"/>
      <c r="G147" s="1"/>
    </row>
    <row r="148" spans="1:16">
      <c r="A148" s="99" t="s">
        <v>148</v>
      </c>
      <c r="B148" s="100"/>
      <c r="C148" s="101" t="s">
        <v>24</v>
      </c>
      <c r="D148" s="21" t="s">
        <v>17</v>
      </c>
      <c r="E148" s="102">
        <v>889</v>
      </c>
      <c r="F148" s="26">
        <v>100</v>
      </c>
      <c r="G148" s="26">
        <v>100</v>
      </c>
      <c r="H148" s="26">
        <v>0</v>
      </c>
      <c r="I148" s="159"/>
      <c r="J148" s="159"/>
      <c r="K148" s="159"/>
      <c r="L148" s="159"/>
      <c r="M148" s="159"/>
      <c r="N148" s="159"/>
      <c r="O148" s="159"/>
      <c r="P148" s="159">
        <f>SUM(I148:O148)</f>
        <v>0</v>
      </c>
    </row>
    <row r="149" spans="1:16">
      <c r="A149" s="20" t="s">
        <v>149</v>
      </c>
      <c r="B149" s="20"/>
      <c r="C149" s="21" t="s">
        <v>24</v>
      </c>
      <c r="D149" s="21" t="s">
        <v>17</v>
      </c>
      <c r="E149" s="22">
        <v>194</v>
      </c>
      <c r="F149" s="26">
        <v>0</v>
      </c>
      <c r="G149" s="26">
        <v>0</v>
      </c>
      <c r="H149" s="26">
        <v>0</v>
      </c>
      <c r="I149" s="159"/>
      <c r="J149" s="159"/>
      <c r="K149" s="159"/>
      <c r="L149" s="159"/>
      <c r="M149" s="159"/>
      <c r="N149" s="159"/>
      <c r="O149" s="159"/>
      <c r="P149" s="159">
        <f t="shared" ref="P149:P184" si="15">SUM(I149:O149)</f>
        <v>0</v>
      </c>
    </row>
    <row r="150" spans="1:16">
      <c r="A150" s="20" t="s">
        <v>149</v>
      </c>
      <c r="B150" s="20"/>
      <c r="C150" s="21" t="s">
        <v>24</v>
      </c>
      <c r="D150" s="21" t="s">
        <v>11</v>
      </c>
      <c r="E150" s="22">
        <v>883</v>
      </c>
      <c r="F150" s="26">
        <v>0</v>
      </c>
      <c r="G150" s="26">
        <v>0</v>
      </c>
      <c r="H150" s="26">
        <v>0</v>
      </c>
      <c r="I150" s="159"/>
      <c r="J150" s="159"/>
      <c r="K150" s="159"/>
      <c r="L150" s="159"/>
      <c r="M150" s="159"/>
      <c r="N150" s="159"/>
      <c r="O150" s="159"/>
      <c r="P150" s="159">
        <f t="shared" si="15"/>
        <v>0</v>
      </c>
    </row>
    <row r="151" spans="1:16">
      <c r="A151" s="20" t="s">
        <v>150</v>
      </c>
      <c r="B151" s="20"/>
      <c r="C151" s="21" t="s">
        <v>24</v>
      </c>
      <c r="D151" s="21" t="s">
        <v>17</v>
      </c>
      <c r="E151" s="22">
        <v>2544</v>
      </c>
      <c r="F151" s="26">
        <v>346</v>
      </c>
      <c r="G151" s="26">
        <v>346</v>
      </c>
      <c r="H151" s="26">
        <v>0</v>
      </c>
      <c r="I151" s="159"/>
      <c r="J151" s="159"/>
      <c r="K151" s="159"/>
      <c r="L151" s="159"/>
      <c r="M151" s="159"/>
      <c r="N151" s="159"/>
      <c r="O151" s="159"/>
      <c r="P151" s="159">
        <f t="shared" si="15"/>
        <v>0</v>
      </c>
    </row>
    <row r="152" spans="1:16">
      <c r="A152" s="103" t="s">
        <v>151</v>
      </c>
      <c r="B152" s="103"/>
      <c r="C152" s="104" t="s">
        <v>24</v>
      </c>
      <c r="D152" s="104" t="s">
        <v>17</v>
      </c>
      <c r="E152" s="105">
        <v>2466</v>
      </c>
      <c r="F152" s="106">
        <v>246</v>
      </c>
      <c r="G152" s="106">
        <v>246</v>
      </c>
      <c r="H152" s="106">
        <v>170</v>
      </c>
      <c r="I152" s="159"/>
      <c r="J152" s="159"/>
      <c r="K152" s="159"/>
      <c r="L152" s="159"/>
      <c r="M152" s="159"/>
      <c r="N152" s="159">
        <v>79</v>
      </c>
      <c r="O152" s="159"/>
      <c r="P152" s="159">
        <f t="shared" si="15"/>
        <v>79</v>
      </c>
    </row>
    <row r="153" spans="1:16">
      <c r="A153" s="103" t="s">
        <v>151</v>
      </c>
      <c r="B153" s="103"/>
      <c r="C153" s="104" t="s">
        <v>24</v>
      </c>
      <c r="D153" s="104" t="s">
        <v>11</v>
      </c>
      <c r="E153" s="105">
        <v>889</v>
      </c>
      <c r="F153" s="106">
        <v>50</v>
      </c>
      <c r="G153" s="106">
        <v>50</v>
      </c>
      <c r="H153" s="106">
        <v>50</v>
      </c>
      <c r="I153" s="159"/>
      <c r="J153" s="159"/>
      <c r="K153" s="159"/>
      <c r="L153" s="159"/>
      <c r="M153" s="159"/>
      <c r="N153" s="159">
        <v>28</v>
      </c>
      <c r="O153" s="159"/>
      <c r="P153" s="159">
        <f t="shared" si="15"/>
        <v>28</v>
      </c>
    </row>
    <row r="154" spans="1:16">
      <c r="A154" s="34" t="s">
        <v>151</v>
      </c>
      <c r="B154" s="34"/>
      <c r="C154" s="35" t="s">
        <v>26</v>
      </c>
      <c r="D154" s="35" t="s">
        <v>17</v>
      </c>
      <c r="E154" s="36">
        <v>2310</v>
      </c>
      <c r="F154" s="37"/>
      <c r="G154" s="37">
        <v>550</v>
      </c>
      <c r="H154" s="37">
        <v>250</v>
      </c>
      <c r="I154" s="159"/>
      <c r="J154" s="159"/>
      <c r="K154" s="159"/>
      <c r="L154" s="159"/>
      <c r="M154" s="159"/>
      <c r="N154" s="159"/>
      <c r="O154" s="159"/>
      <c r="P154" s="159">
        <f t="shared" si="15"/>
        <v>0</v>
      </c>
    </row>
    <row r="155" spans="1:16">
      <c r="A155" s="34" t="s">
        <v>152</v>
      </c>
      <c r="B155" s="34"/>
      <c r="C155" s="35" t="s">
        <v>24</v>
      </c>
      <c r="D155" s="35" t="s">
        <v>11</v>
      </c>
      <c r="E155" s="36">
        <v>445</v>
      </c>
      <c r="F155" s="37"/>
      <c r="G155" s="37">
        <v>50</v>
      </c>
      <c r="H155" s="37">
        <v>50</v>
      </c>
      <c r="I155" s="159"/>
      <c r="J155" s="159"/>
      <c r="K155" s="159"/>
      <c r="L155" s="159"/>
      <c r="M155" s="159"/>
      <c r="N155" s="159"/>
      <c r="O155" s="159"/>
      <c r="P155" s="159">
        <f t="shared" si="15"/>
        <v>0</v>
      </c>
    </row>
    <row r="156" spans="1:16">
      <c r="A156" s="28" t="s">
        <v>233</v>
      </c>
      <c r="B156" s="107" t="s">
        <v>61</v>
      </c>
      <c r="C156" s="29" t="s">
        <v>26</v>
      </c>
      <c r="D156" s="29" t="s">
        <v>17</v>
      </c>
      <c r="E156" s="30">
        <v>4325</v>
      </c>
      <c r="F156" s="26">
        <v>1180</v>
      </c>
      <c r="G156" s="26">
        <v>1180</v>
      </c>
      <c r="H156" s="26">
        <v>1300</v>
      </c>
      <c r="I156" s="159">
        <v>62</v>
      </c>
      <c r="J156" s="159"/>
      <c r="K156" s="159"/>
      <c r="L156" s="159"/>
      <c r="M156" s="159"/>
      <c r="N156" s="159"/>
      <c r="O156" s="159"/>
      <c r="P156" s="159">
        <f t="shared" si="15"/>
        <v>62</v>
      </c>
    </row>
    <row r="157" spans="1:16">
      <c r="A157" s="28" t="s">
        <v>153</v>
      </c>
      <c r="B157" s="107" t="s">
        <v>61</v>
      </c>
      <c r="C157" s="29" t="s">
        <v>29</v>
      </c>
      <c r="D157" s="29" t="s">
        <v>17</v>
      </c>
      <c r="E157" s="30">
        <v>1454</v>
      </c>
      <c r="F157" s="26">
        <v>450</v>
      </c>
      <c r="G157" s="26">
        <v>450</v>
      </c>
      <c r="H157" s="26">
        <v>262</v>
      </c>
      <c r="I157" s="159"/>
      <c r="J157" s="159"/>
      <c r="K157" s="159"/>
      <c r="L157" s="159"/>
      <c r="M157" s="159"/>
      <c r="N157" s="159"/>
      <c r="O157" s="159"/>
      <c r="P157" s="159">
        <f t="shared" si="15"/>
        <v>0</v>
      </c>
    </row>
    <row r="158" spans="1:16">
      <c r="A158" s="108" t="s">
        <v>154</v>
      </c>
      <c r="B158" s="109"/>
      <c r="C158" s="83" t="s">
        <v>29</v>
      </c>
      <c r="D158" s="83" t="s">
        <v>17</v>
      </c>
      <c r="E158" s="84">
        <v>1950</v>
      </c>
      <c r="F158" s="110">
        <v>250</v>
      </c>
      <c r="G158" s="110">
        <v>200</v>
      </c>
      <c r="H158" s="110">
        <v>100</v>
      </c>
      <c r="I158" s="159">
        <v>61</v>
      </c>
      <c r="J158" s="159"/>
      <c r="K158" s="159"/>
      <c r="L158" s="159"/>
      <c r="M158" s="159">
        <v>28</v>
      </c>
      <c r="N158" s="159"/>
      <c r="O158" s="159"/>
      <c r="P158" s="159">
        <f t="shared" si="15"/>
        <v>89</v>
      </c>
    </row>
    <row r="159" spans="1:16">
      <c r="A159" s="34" t="s">
        <v>154</v>
      </c>
      <c r="B159" s="111"/>
      <c r="C159" s="35" t="s">
        <v>29</v>
      </c>
      <c r="D159" s="35" t="s">
        <v>11</v>
      </c>
      <c r="E159" s="36">
        <v>76</v>
      </c>
      <c r="F159" s="37">
        <v>0</v>
      </c>
      <c r="G159" s="37">
        <v>50</v>
      </c>
      <c r="H159" s="37">
        <v>25</v>
      </c>
      <c r="I159" s="159">
        <v>10</v>
      </c>
      <c r="J159" s="159"/>
      <c r="K159" s="159"/>
      <c r="L159" s="159"/>
      <c r="M159" s="159"/>
      <c r="N159" s="159"/>
      <c r="O159" s="159"/>
      <c r="P159" s="159">
        <f t="shared" si="15"/>
        <v>10</v>
      </c>
    </row>
    <row r="160" spans="1:16">
      <c r="A160" s="20" t="s">
        <v>155</v>
      </c>
      <c r="B160" s="112"/>
      <c r="C160" s="21" t="s">
        <v>26</v>
      </c>
      <c r="D160" s="21" t="s">
        <v>17</v>
      </c>
      <c r="E160" s="22">
        <v>1030</v>
      </c>
      <c r="F160" s="26">
        <v>550</v>
      </c>
      <c r="G160" s="26">
        <v>550</v>
      </c>
      <c r="H160" s="26">
        <v>350</v>
      </c>
      <c r="I160" s="159">
        <v>49</v>
      </c>
      <c r="J160" s="159"/>
      <c r="K160" s="159"/>
      <c r="L160" s="159"/>
      <c r="M160" s="159"/>
      <c r="N160" s="159"/>
      <c r="O160" s="159"/>
      <c r="P160" s="159">
        <f t="shared" si="15"/>
        <v>49</v>
      </c>
    </row>
    <row r="161" spans="1:16">
      <c r="A161" s="20" t="s">
        <v>155</v>
      </c>
      <c r="B161" s="112"/>
      <c r="C161" s="21" t="s">
        <v>26</v>
      </c>
      <c r="D161" s="21" t="s">
        <v>17</v>
      </c>
      <c r="E161" s="22">
        <v>3554</v>
      </c>
      <c r="F161" s="26">
        <v>550</v>
      </c>
      <c r="G161" s="26">
        <v>550</v>
      </c>
      <c r="H161" s="26">
        <v>750</v>
      </c>
      <c r="I161" s="159"/>
      <c r="J161" s="159"/>
      <c r="K161" s="159"/>
      <c r="L161" s="159"/>
      <c r="M161" s="159"/>
      <c r="N161" s="159">
        <v>50</v>
      </c>
      <c r="O161" s="159">
        <v>60</v>
      </c>
      <c r="P161" s="159">
        <f t="shared" si="15"/>
        <v>110</v>
      </c>
    </row>
    <row r="162" spans="1:16">
      <c r="A162" s="20" t="s">
        <v>155</v>
      </c>
      <c r="B162" s="112"/>
      <c r="C162" s="21" t="s">
        <v>26</v>
      </c>
      <c r="D162" s="21" t="s">
        <v>11</v>
      </c>
      <c r="E162" s="22">
        <v>1244.047</v>
      </c>
      <c r="F162" s="26">
        <v>175</v>
      </c>
      <c r="G162" s="26">
        <v>175</v>
      </c>
      <c r="H162" s="26">
        <v>75</v>
      </c>
      <c r="I162" s="159"/>
      <c r="J162" s="159"/>
      <c r="K162" s="159"/>
      <c r="L162" s="159"/>
      <c r="M162" s="159">
        <v>50</v>
      </c>
      <c r="N162" s="159"/>
      <c r="O162" s="159"/>
      <c r="P162" s="159">
        <f t="shared" si="15"/>
        <v>50</v>
      </c>
    </row>
    <row r="163" spans="1:16">
      <c r="A163" s="28" t="s">
        <v>235</v>
      </c>
      <c r="B163" s="107" t="s">
        <v>61</v>
      </c>
      <c r="C163" s="29" t="s">
        <v>26</v>
      </c>
      <c r="D163" s="29" t="s">
        <v>17</v>
      </c>
      <c r="E163" s="30">
        <v>5484</v>
      </c>
      <c r="F163" s="26">
        <v>900</v>
      </c>
      <c r="G163" s="26">
        <v>900</v>
      </c>
      <c r="H163" s="26">
        <v>1603</v>
      </c>
      <c r="I163" s="159"/>
      <c r="J163" s="159"/>
      <c r="K163" s="159"/>
      <c r="L163" s="159"/>
      <c r="M163" s="159"/>
      <c r="N163" s="159"/>
      <c r="O163" s="159"/>
      <c r="P163" s="159">
        <f t="shared" si="15"/>
        <v>0</v>
      </c>
    </row>
    <row r="164" spans="1:16">
      <c r="A164" s="28" t="s">
        <v>234</v>
      </c>
      <c r="B164" s="107" t="s">
        <v>61</v>
      </c>
      <c r="C164" s="29" t="s">
        <v>26</v>
      </c>
      <c r="D164" s="29" t="s">
        <v>17</v>
      </c>
      <c r="E164" s="30">
        <v>738</v>
      </c>
      <c r="F164" s="26">
        <v>508</v>
      </c>
      <c r="G164" s="26">
        <v>508</v>
      </c>
      <c r="H164" s="26">
        <v>500</v>
      </c>
      <c r="I164" s="159">
        <v>10</v>
      </c>
      <c r="J164" s="159"/>
      <c r="K164" s="159"/>
      <c r="L164" s="159"/>
      <c r="M164" s="159">
        <v>16</v>
      </c>
      <c r="N164" s="159"/>
      <c r="O164" s="159"/>
      <c r="P164" s="159">
        <f t="shared" si="15"/>
        <v>26</v>
      </c>
    </row>
    <row r="165" spans="1:16">
      <c r="A165" s="28" t="s">
        <v>156</v>
      </c>
      <c r="B165" s="29"/>
      <c r="C165" s="29" t="s">
        <v>26</v>
      </c>
      <c r="D165" s="29" t="s">
        <v>11</v>
      </c>
      <c r="E165" s="30">
        <v>65</v>
      </c>
      <c r="F165" s="26">
        <v>65</v>
      </c>
      <c r="G165" s="26">
        <v>65</v>
      </c>
      <c r="H165" s="26">
        <v>0</v>
      </c>
      <c r="I165" s="159"/>
      <c r="J165" s="159"/>
      <c r="K165" s="159"/>
      <c r="L165" s="159"/>
      <c r="M165" s="159"/>
      <c r="N165" s="159"/>
      <c r="O165" s="159"/>
      <c r="P165" s="159">
        <f t="shared" si="15"/>
        <v>0</v>
      </c>
    </row>
    <row r="166" spans="1:16">
      <c r="A166" s="20" t="s">
        <v>157</v>
      </c>
      <c r="B166" s="21"/>
      <c r="C166" s="21" t="s">
        <v>14</v>
      </c>
      <c r="D166" s="21" t="s">
        <v>11</v>
      </c>
      <c r="E166" s="22">
        <v>215</v>
      </c>
      <c r="F166" s="23"/>
      <c r="G166" s="23"/>
      <c r="H166" s="23"/>
      <c r="I166" s="159"/>
      <c r="J166" s="159"/>
      <c r="K166" s="159"/>
      <c r="L166" s="159"/>
      <c r="M166" s="159"/>
      <c r="N166" s="159"/>
      <c r="O166" s="159"/>
      <c r="P166" s="159">
        <f t="shared" si="15"/>
        <v>0</v>
      </c>
    </row>
    <row r="167" spans="1:16">
      <c r="A167" s="20" t="s">
        <v>158</v>
      </c>
      <c r="B167" s="21"/>
      <c r="C167" s="21" t="s">
        <v>14</v>
      </c>
      <c r="D167" s="21" t="s">
        <v>11</v>
      </c>
      <c r="E167" s="22">
        <v>226</v>
      </c>
      <c r="F167" s="23"/>
      <c r="G167" s="23"/>
      <c r="H167" s="23"/>
      <c r="I167" s="159"/>
      <c r="J167" s="159"/>
      <c r="K167" s="159"/>
      <c r="L167" s="159"/>
      <c r="M167" s="159"/>
      <c r="N167" s="159"/>
      <c r="O167" s="159"/>
      <c r="P167" s="159">
        <f t="shared" si="15"/>
        <v>0</v>
      </c>
    </row>
    <row r="168" spans="1:16">
      <c r="A168" s="20" t="s">
        <v>159</v>
      </c>
      <c r="B168" s="21"/>
      <c r="C168" s="21" t="s">
        <v>14</v>
      </c>
      <c r="D168" s="21" t="s">
        <v>11</v>
      </c>
      <c r="E168" s="22">
        <v>60</v>
      </c>
      <c r="F168" s="23"/>
      <c r="G168" s="23"/>
      <c r="H168" s="23"/>
      <c r="I168" s="159"/>
      <c r="J168" s="159"/>
      <c r="K168" s="159"/>
      <c r="L168" s="159"/>
      <c r="M168" s="159"/>
      <c r="N168" s="159"/>
      <c r="O168" s="159"/>
      <c r="P168" s="159">
        <f t="shared" si="15"/>
        <v>0</v>
      </c>
    </row>
    <row r="169" spans="1:16">
      <c r="A169" s="20" t="s">
        <v>160</v>
      </c>
      <c r="B169" s="31"/>
      <c r="C169" s="21" t="s">
        <v>26</v>
      </c>
      <c r="D169" s="21" t="s">
        <v>17</v>
      </c>
      <c r="E169" s="22">
        <v>807</v>
      </c>
      <c r="F169" s="26">
        <v>288</v>
      </c>
      <c r="G169" s="26">
        <v>288</v>
      </c>
      <c r="H169" s="26">
        <v>0</v>
      </c>
      <c r="I169" s="159"/>
      <c r="J169" s="159"/>
      <c r="K169" s="159"/>
      <c r="L169" s="159"/>
      <c r="M169" s="159"/>
      <c r="N169" s="159"/>
      <c r="O169" s="159"/>
      <c r="P169" s="159">
        <f t="shared" si="15"/>
        <v>0</v>
      </c>
    </row>
    <row r="170" spans="1:16">
      <c r="A170" s="20" t="s">
        <v>161</v>
      </c>
      <c r="B170" s="20"/>
      <c r="C170" s="21" t="s">
        <v>162</v>
      </c>
      <c r="D170" s="21" t="s">
        <v>11</v>
      </c>
      <c r="E170" s="22">
        <v>622</v>
      </c>
      <c r="F170" s="26"/>
      <c r="G170" s="26"/>
      <c r="H170" s="26">
        <v>100</v>
      </c>
      <c r="I170" s="159"/>
      <c r="J170" s="159"/>
      <c r="K170" s="159"/>
      <c r="L170" s="159"/>
      <c r="M170" s="159"/>
      <c r="N170" s="159"/>
      <c r="O170" s="159"/>
      <c r="P170" s="159">
        <f t="shared" si="15"/>
        <v>0</v>
      </c>
    </row>
    <row r="171" spans="1:16">
      <c r="A171" s="20" t="s">
        <v>163</v>
      </c>
      <c r="B171" s="20"/>
      <c r="C171" s="21" t="s">
        <v>140</v>
      </c>
      <c r="D171" s="21" t="s">
        <v>11</v>
      </c>
      <c r="E171" s="22">
        <v>2451</v>
      </c>
      <c r="F171" s="26">
        <v>100</v>
      </c>
      <c r="G171" s="26">
        <v>100</v>
      </c>
      <c r="H171" s="26">
        <v>100</v>
      </c>
      <c r="I171" s="159"/>
      <c r="J171" s="159"/>
      <c r="K171" s="159"/>
      <c r="L171" s="159"/>
      <c r="M171" s="159"/>
      <c r="N171" s="159"/>
      <c r="O171" s="159"/>
      <c r="P171" s="159">
        <f t="shared" si="15"/>
        <v>0</v>
      </c>
    </row>
    <row r="172" spans="1:16">
      <c r="A172" s="49" t="s">
        <v>164</v>
      </c>
      <c r="B172" s="49"/>
      <c r="C172" s="29" t="s">
        <v>49</v>
      </c>
      <c r="D172" s="29" t="s">
        <v>11</v>
      </c>
      <c r="E172" s="30">
        <v>390</v>
      </c>
      <c r="F172" s="26"/>
      <c r="G172" s="26"/>
      <c r="H172" s="26"/>
      <c r="I172" s="159"/>
      <c r="J172" s="159"/>
      <c r="K172" s="159"/>
      <c r="L172" s="159"/>
      <c r="M172" s="159"/>
      <c r="N172" s="159"/>
      <c r="O172" s="159"/>
      <c r="P172" s="159">
        <f t="shared" si="15"/>
        <v>0</v>
      </c>
    </row>
    <row r="173" spans="1:16">
      <c r="A173" s="113" t="s">
        <v>165</v>
      </c>
      <c r="B173" s="29"/>
      <c r="C173" s="29" t="s">
        <v>49</v>
      </c>
      <c r="D173" s="29" t="s">
        <v>11</v>
      </c>
      <c r="E173" s="30">
        <v>172</v>
      </c>
      <c r="F173" s="26"/>
      <c r="G173" s="26"/>
      <c r="H173" s="26"/>
      <c r="I173" s="159"/>
      <c r="J173" s="159"/>
      <c r="K173" s="159"/>
      <c r="L173" s="159"/>
      <c r="M173" s="159"/>
      <c r="N173" s="159"/>
      <c r="O173" s="159"/>
      <c r="P173" s="159">
        <f t="shared" si="15"/>
        <v>0</v>
      </c>
    </row>
    <row r="174" spans="1:16">
      <c r="A174" s="113" t="s">
        <v>166</v>
      </c>
      <c r="B174" s="49"/>
      <c r="C174" s="29" t="s">
        <v>49</v>
      </c>
      <c r="D174" s="29" t="s">
        <v>11</v>
      </c>
      <c r="E174" s="30">
        <v>47</v>
      </c>
      <c r="F174" s="26"/>
      <c r="G174" s="26"/>
      <c r="H174" s="26"/>
      <c r="I174" s="159"/>
      <c r="J174" s="159"/>
      <c r="K174" s="159"/>
      <c r="L174" s="159"/>
      <c r="M174" s="159"/>
      <c r="N174" s="159"/>
      <c r="O174" s="159"/>
      <c r="P174" s="159">
        <f t="shared" si="15"/>
        <v>0</v>
      </c>
    </row>
    <row r="175" spans="1:16">
      <c r="A175" s="113" t="s">
        <v>167</v>
      </c>
      <c r="B175" s="49"/>
      <c r="C175" s="29" t="s">
        <v>168</v>
      </c>
      <c r="D175" s="29" t="s">
        <v>11</v>
      </c>
      <c r="E175" s="30">
        <v>71</v>
      </c>
      <c r="F175" s="26"/>
      <c r="G175" s="26"/>
      <c r="H175" s="26"/>
      <c r="I175" s="159"/>
      <c r="J175" s="159"/>
      <c r="K175" s="159"/>
      <c r="L175" s="159"/>
      <c r="M175" s="159"/>
      <c r="N175" s="159"/>
      <c r="O175" s="159"/>
      <c r="P175" s="159">
        <f t="shared" si="15"/>
        <v>0</v>
      </c>
    </row>
    <row r="176" spans="1:16">
      <c r="A176" s="113" t="s">
        <v>169</v>
      </c>
      <c r="B176" s="49"/>
      <c r="C176" s="29" t="s">
        <v>168</v>
      </c>
      <c r="D176" s="29" t="s">
        <v>11</v>
      </c>
      <c r="E176" s="30">
        <v>100</v>
      </c>
      <c r="F176" s="26"/>
      <c r="G176" s="26"/>
      <c r="H176" s="26"/>
      <c r="I176" s="159"/>
      <c r="J176" s="159"/>
      <c r="K176" s="159"/>
      <c r="L176" s="159"/>
      <c r="M176" s="159"/>
      <c r="N176" s="159"/>
      <c r="O176" s="159"/>
      <c r="P176" s="159">
        <f t="shared" si="15"/>
        <v>0</v>
      </c>
    </row>
    <row r="177" spans="1:16">
      <c r="A177" s="114" t="s">
        <v>170</v>
      </c>
      <c r="B177" s="74" t="s">
        <v>171</v>
      </c>
      <c r="C177" s="74" t="s">
        <v>172</v>
      </c>
      <c r="D177" s="74" t="s">
        <v>11</v>
      </c>
      <c r="E177" s="74">
        <v>355</v>
      </c>
      <c r="F177" s="115"/>
      <c r="G177" s="115"/>
      <c r="H177" s="115"/>
      <c r="I177" s="159"/>
      <c r="J177" s="159"/>
      <c r="K177" s="159"/>
      <c r="L177" s="159"/>
      <c r="M177" s="159"/>
      <c r="N177" s="159"/>
      <c r="O177" s="159"/>
      <c r="P177" s="159">
        <f t="shared" si="15"/>
        <v>0</v>
      </c>
    </row>
    <row r="178" spans="1:16">
      <c r="A178" s="114" t="s">
        <v>173</v>
      </c>
      <c r="B178" s="74" t="s">
        <v>171</v>
      </c>
      <c r="C178" s="74" t="s">
        <v>172</v>
      </c>
      <c r="D178" s="74" t="s">
        <v>11</v>
      </c>
      <c r="E178" s="75">
        <v>355</v>
      </c>
      <c r="F178" s="115"/>
      <c r="G178" s="115"/>
      <c r="H178" s="115"/>
      <c r="I178" s="159"/>
      <c r="J178" s="159"/>
      <c r="K178" s="159"/>
      <c r="L178" s="159"/>
      <c r="M178" s="159"/>
      <c r="N178" s="159"/>
      <c r="O178" s="159"/>
      <c r="P178" s="159">
        <f t="shared" si="15"/>
        <v>0</v>
      </c>
    </row>
    <row r="179" spans="1:16">
      <c r="A179" s="114" t="s">
        <v>174</v>
      </c>
      <c r="B179" s="74" t="s">
        <v>171</v>
      </c>
      <c r="C179" s="74" t="s">
        <v>172</v>
      </c>
      <c r="D179" s="74" t="s">
        <v>11</v>
      </c>
      <c r="E179" s="75">
        <v>178</v>
      </c>
      <c r="F179" s="115"/>
      <c r="G179" s="115"/>
      <c r="H179" s="115"/>
      <c r="I179" s="159"/>
      <c r="J179" s="159"/>
      <c r="K179" s="159"/>
      <c r="L179" s="159"/>
      <c r="M179" s="159"/>
      <c r="N179" s="159"/>
      <c r="O179" s="159"/>
      <c r="P179" s="159">
        <f t="shared" si="15"/>
        <v>0</v>
      </c>
    </row>
    <row r="180" spans="1:16">
      <c r="A180" s="49" t="s">
        <v>175</v>
      </c>
      <c r="B180" s="29"/>
      <c r="C180" s="29" t="s">
        <v>168</v>
      </c>
      <c r="D180" s="29" t="s">
        <v>11</v>
      </c>
      <c r="E180" s="30">
        <v>184</v>
      </c>
      <c r="F180" s="26"/>
      <c r="G180" s="26"/>
      <c r="H180" s="26"/>
      <c r="I180" s="159"/>
      <c r="J180" s="159"/>
      <c r="K180" s="159"/>
      <c r="L180" s="159"/>
      <c r="M180" s="159"/>
      <c r="N180" s="159"/>
      <c r="O180" s="159"/>
      <c r="P180" s="159">
        <f t="shared" si="15"/>
        <v>0</v>
      </c>
    </row>
    <row r="181" spans="1:16">
      <c r="A181" s="49" t="s">
        <v>176</v>
      </c>
      <c r="B181" s="29"/>
      <c r="C181" s="29" t="s">
        <v>168</v>
      </c>
      <c r="D181" s="29" t="s">
        <v>11</v>
      </c>
      <c r="E181" s="30">
        <v>81</v>
      </c>
      <c r="F181" s="26"/>
      <c r="G181" s="26"/>
      <c r="H181" s="26"/>
      <c r="I181" s="159"/>
      <c r="J181" s="159"/>
      <c r="K181" s="159"/>
      <c r="L181" s="159"/>
      <c r="M181" s="159"/>
      <c r="N181" s="159"/>
      <c r="O181" s="159"/>
      <c r="P181" s="159">
        <f t="shared" si="15"/>
        <v>0</v>
      </c>
    </row>
    <row r="182" spans="1:16">
      <c r="A182" s="49" t="s">
        <v>177</v>
      </c>
      <c r="B182" s="29" t="s">
        <v>171</v>
      </c>
      <c r="C182" s="29" t="s">
        <v>168</v>
      </c>
      <c r="D182" s="29" t="s">
        <v>11</v>
      </c>
      <c r="E182" s="30">
        <v>180</v>
      </c>
      <c r="F182" s="26"/>
      <c r="G182" s="26"/>
      <c r="H182" s="26"/>
      <c r="I182" s="159"/>
      <c r="J182" s="159"/>
      <c r="K182" s="159"/>
      <c r="L182" s="159"/>
      <c r="M182" s="159"/>
      <c r="N182" s="159"/>
      <c r="O182" s="159"/>
      <c r="P182" s="159">
        <f t="shared" si="15"/>
        <v>0</v>
      </c>
    </row>
    <row r="183" spans="1:16">
      <c r="A183" s="49" t="s">
        <v>178</v>
      </c>
      <c r="B183" s="29"/>
      <c r="C183" s="29" t="s">
        <v>168</v>
      </c>
      <c r="D183" s="29" t="s">
        <v>11</v>
      </c>
      <c r="E183" s="30">
        <v>309</v>
      </c>
      <c r="F183" s="26"/>
      <c r="G183" s="26"/>
      <c r="H183" s="26"/>
      <c r="I183" s="159"/>
      <c r="J183" s="159"/>
      <c r="K183" s="159"/>
      <c r="L183" s="159"/>
      <c r="M183" s="159"/>
      <c r="N183" s="159"/>
      <c r="O183" s="159"/>
      <c r="P183" s="159">
        <f t="shared" si="15"/>
        <v>0</v>
      </c>
    </row>
    <row r="184" spans="1:16">
      <c r="A184" s="114" t="s">
        <v>179</v>
      </c>
      <c r="B184" s="74" t="s">
        <v>171</v>
      </c>
      <c r="C184" s="74" t="s">
        <v>168</v>
      </c>
      <c r="D184" s="74" t="s">
        <v>11</v>
      </c>
      <c r="E184" s="75">
        <v>28</v>
      </c>
      <c r="F184" s="115"/>
      <c r="G184" s="115"/>
      <c r="H184" s="115"/>
      <c r="I184" s="159"/>
      <c r="J184" s="159"/>
      <c r="K184" s="159"/>
      <c r="L184" s="159"/>
      <c r="M184" s="159"/>
      <c r="N184" s="159"/>
      <c r="O184" s="159"/>
      <c r="P184" s="159">
        <f t="shared" si="15"/>
        <v>0</v>
      </c>
    </row>
    <row r="185" spans="1:16" ht="12" thickBot="1">
      <c r="A185" s="43" t="s">
        <v>7</v>
      </c>
      <c r="B185" s="43" t="s">
        <v>7</v>
      </c>
      <c r="C185" s="44" t="s">
        <v>7</v>
      </c>
      <c r="D185" s="44" t="s">
        <v>7</v>
      </c>
      <c r="E185" s="44" t="s">
        <v>7</v>
      </c>
      <c r="F185" s="1"/>
      <c r="G185" s="1"/>
    </row>
    <row r="186" spans="1:16" ht="12" thickBot="1">
      <c r="A186" s="116" t="s">
        <v>180</v>
      </c>
      <c r="B186" s="117"/>
      <c r="C186" s="46"/>
      <c r="D186" s="47"/>
      <c r="E186" s="17">
        <f t="shared" ref="E186:P186" si="16">SUM(E188:E208)</f>
        <v>25696.444999999996</v>
      </c>
      <c r="F186" s="17">
        <f t="shared" si="16"/>
        <v>2297</v>
      </c>
      <c r="G186" s="17">
        <f t="shared" si="16"/>
        <v>2297</v>
      </c>
      <c r="H186" s="17">
        <f t="shared" si="16"/>
        <v>2108</v>
      </c>
      <c r="I186" s="17">
        <f t="shared" si="16"/>
        <v>85</v>
      </c>
      <c r="J186" s="17">
        <f t="shared" si="16"/>
        <v>102</v>
      </c>
      <c r="K186" s="17">
        <f t="shared" si="16"/>
        <v>104</v>
      </c>
      <c r="L186" s="17">
        <f t="shared" si="16"/>
        <v>186</v>
      </c>
      <c r="M186" s="17">
        <f>SUM(M188:M208)</f>
        <v>194</v>
      </c>
      <c r="N186" s="17">
        <f>SUM(N188:N208)</f>
        <v>208</v>
      </c>
      <c r="O186" s="17">
        <f>SUM(O188:O208)</f>
        <v>49</v>
      </c>
      <c r="P186" s="17">
        <f t="shared" si="16"/>
        <v>928</v>
      </c>
    </row>
    <row r="187" spans="1:16">
      <c r="A187" s="118" t="s">
        <v>7</v>
      </c>
      <c r="B187" s="118" t="s">
        <v>7</v>
      </c>
      <c r="C187" s="119" t="s">
        <v>7</v>
      </c>
      <c r="D187" s="119" t="s">
        <v>7</v>
      </c>
      <c r="E187" s="120" t="s">
        <v>7</v>
      </c>
      <c r="F187" s="1"/>
      <c r="G187" s="1"/>
    </row>
    <row r="188" spans="1:16">
      <c r="A188" s="121" t="s">
        <v>181</v>
      </c>
      <c r="B188" s="29"/>
      <c r="C188" s="29" t="s">
        <v>49</v>
      </c>
      <c r="D188" s="29" t="s">
        <v>11</v>
      </c>
      <c r="E188" s="122">
        <v>267</v>
      </c>
      <c r="F188" s="26"/>
      <c r="G188" s="26"/>
      <c r="H188" s="26"/>
      <c r="I188" s="159"/>
      <c r="J188" s="159"/>
      <c r="K188" s="159"/>
      <c r="L188" s="159"/>
      <c r="M188" s="159"/>
      <c r="N188" s="159"/>
      <c r="O188" s="159"/>
      <c r="P188" s="159">
        <f>SUM(I188:O188)</f>
        <v>0</v>
      </c>
    </row>
    <row r="189" spans="1:16">
      <c r="A189" s="121" t="s">
        <v>182</v>
      </c>
      <c r="B189" s="29"/>
      <c r="C189" s="29" t="s">
        <v>49</v>
      </c>
      <c r="D189" s="29" t="s">
        <v>11</v>
      </c>
      <c r="E189" s="122">
        <v>29</v>
      </c>
      <c r="F189" s="26"/>
      <c r="G189" s="26"/>
      <c r="H189" s="26"/>
      <c r="I189" s="159"/>
      <c r="J189" s="159"/>
      <c r="K189" s="159"/>
      <c r="L189" s="159"/>
      <c r="M189" s="159"/>
      <c r="N189" s="159"/>
      <c r="O189" s="159"/>
      <c r="P189" s="159">
        <f t="shared" ref="P189:P208" si="17">SUM(I189:O189)</f>
        <v>0</v>
      </c>
    </row>
    <row r="190" spans="1:16">
      <c r="A190" s="121" t="s">
        <v>183</v>
      </c>
      <c r="B190" s="29"/>
      <c r="C190" s="29" t="s">
        <v>49</v>
      </c>
      <c r="D190" s="29" t="s">
        <v>11</v>
      </c>
      <c r="E190" s="122">
        <v>58</v>
      </c>
      <c r="F190" s="26"/>
      <c r="G190" s="26"/>
      <c r="H190" s="26"/>
      <c r="I190" s="159"/>
      <c r="J190" s="159"/>
      <c r="K190" s="159"/>
      <c r="L190" s="159"/>
      <c r="M190" s="159"/>
      <c r="N190" s="159"/>
      <c r="O190" s="159"/>
      <c r="P190" s="159">
        <f t="shared" si="17"/>
        <v>0</v>
      </c>
    </row>
    <row r="191" spans="1:16">
      <c r="A191" s="123" t="s">
        <v>184</v>
      </c>
      <c r="B191" s="21"/>
      <c r="C191" s="21" t="s">
        <v>14</v>
      </c>
      <c r="D191" s="21" t="s">
        <v>11</v>
      </c>
      <c r="E191" s="124">
        <v>157</v>
      </c>
      <c r="F191" s="23"/>
      <c r="G191" s="23"/>
      <c r="H191" s="23"/>
      <c r="I191" s="159"/>
      <c r="J191" s="159"/>
      <c r="K191" s="159"/>
      <c r="L191" s="159"/>
      <c r="M191" s="159"/>
      <c r="N191" s="159"/>
      <c r="O191" s="159"/>
      <c r="P191" s="159">
        <f t="shared" si="17"/>
        <v>0</v>
      </c>
    </row>
    <row r="192" spans="1:16">
      <c r="A192" s="123" t="s">
        <v>185</v>
      </c>
      <c r="B192" s="21"/>
      <c r="C192" s="21" t="s">
        <v>41</v>
      </c>
      <c r="D192" s="21" t="s">
        <v>11</v>
      </c>
      <c r="E192" s="124">
        <v>312</v>
      </c>
      <c r="F192" s="23"/>
      <c r="G192" s="23"/>
      <c r="H192" s="23"/>
      <c r="I192" s="159"/>
      <c r="J192" s="159"/>
      <c r="K192" s="159"/>
      <c r="L192" s="159"/>
      <c r="M192" s="159"/>
      <c r="N192" s="159"/>
      <c r="O192" s="159"/>
      <c r="P192" s="159">
        <f t="shared" si="17"/>
        <v>0</v>
      </c>
    </row>
    <row r="193" spans="1:16">
      <c r="A193" s="125" t="s">
        <v>186</v>
      </c>
      <c r="B193" s="21"/>
      <c r="C193" s="21" t="s">
        <v>68</v>
      </c>
      <c r="D193" s="21" t="s">
        <v>11</v>
      </c>
      <c r="E193" s="124">
        <v>105</v>
      </c>
      <c r="F193" s="23"/>
      <c r="G193" s="23"/>
      <c r="H193" s="23"/>
      <c r="I193" s="159"/>
      <c r="J193" s="159"/>
      <c r="K193" s="159"/>
      <c r="L193" s="159"/>
      <c r="M193" s="159"/>
      <c r="N193" s="159"/>
      <c r="O193" s="159"/>
      <c r="P193" s="159">
        <f t="shared" si="17"/>
        <v>0</v>
      </c>
    </row>
    <row r="194" spans="1:16">
      <c r="A194" s="123" t="s">
        <v>187</v>
      </c>
      <c r="B194" s="21"/>
      <c r="C194" s="21" t="s">
        <v>68</v>
      </c>
      <c r="D194" s="21" t="s">
        <v>11</v>
      </c>
      <c r="E194" s="124">
        <f>8*200</f>
        <v>1600</v>
      </c>
      <c r="F194" s="23">
        <v>100</v>
      </c>
      <c r="G194" s="23">
        <v>100</v>
      </c>
      <c r="H194" s="23">
        <v>100</v>
      </c>
      <c r="I194" s="159"/>
      <c r="J194" s="159"/>
      <c r="K194" s="159"/>
      <c r="L194" s="159"/>
      <c r="M194" s="159"/>
      <c r="N194" s="159"/>
      <c r="O194" s="159"/>
      <c r="P194" s="159">
        <f t="shared" si="17"/>
        <v>0</v>
      </c>
    </row>
    <row r="195" spans="1:16">
      <c r="A195" s="31" t="s">
        <v>188</v>
      </c>
      <c r="B195" s="21"/>
      <c r="C195" s="21" t="s">
        <v>41</v>
      </c>
      <c r="D195" s="21" t="s">
        <v>11</v>
      </c>
      <c r="E195" s="21">
        <v>400</v>
      </c>
      <c r="F195" s="23">
        <v>50</v>
      </c>
      <c r="G195" s="23">
        <v>50</v>
      </c>
      <c r="H195" s="23">
        <v>50</v>
      </c>
      <c r="I195" s="159"/>
      <c r="J195" s="159"/>
      <c r="K195" s="159"/>
      <c r="L195" s="159"/>
      <c r="M195" s="159"/>
      <c r="N195" s="159"/>
      <c r="O195" s="159"/>
      <c r="P195" s="159">
        <f t="shared" si="17"/>
        <v>0</v>
      </c>
    </row>
    <row r="196" spans="1:16">
      <c r="A196" s="31" t="s">
        <v>189</v>
      </c>
      <c r="B196" s="21"/>
      <c r="C196" s="21" t="s">
        <v>41</v>
      </c>
      <c r="D196" s="21" t="s">
        <v>11</v>
      </c>
      <c r="E196" s="21">
        <v>400</v>
      </c>
      <c r="F196" s="23">
        <v>100</v>
      </c>
      <c r="G196" s="23">
        <v>100</v>
      </c>
      <c r="H196" s="23">
        <v>100</v>
      </c>
      <c r="I196" s="159"/>
      <c r="J196" s="159"/>
      <c r="K196" s="159"/>
      <c r="L196" s="159"/>
      <c r="M196" s="159"/>
      <c r="N196" s="159"/>
      <c r="O196" s="159"/>
      <c r="P196" s="159">
        <f t="shared" si="17"/>
        <v>0</v>
      </c>
    </row>
    <row r="197" spans="1:16">
      <c r="A197" s="31" t="s">
        <v>190</v>
      </c>
      <c r="B197" s="21"/>
      <c r="C197" s="21" t="s">
        <v>41</v>
      </c>
      <c r="D197" s="21" t="s">
        <v>11</v>
      </c>
      <c r="E197" s="21">
        <v>2400</v>
      </c>
      <c r="F197" s="23">
        <v>200</v>
      </c>
      <c r="G197" s="23">
        <v>200</v>
      </c>
      <c r="H197" s="23">
        <v>200</v>
      </c>
      <c r="I197" s="159"/>
      <c r="J197" s="159"/>
      <c r="K197" s="159"/>
      <c r="L197" s="159"/>
      <c r="M197" s="159"/>
      <c r="N197" s="159"/>
      <c r="O197" s="159"/>
      <c r="P197" s="159">
        <f t="shared" si="17"/>
        <v>0</v>
      </c>
    </row>
    <row r="198" spans="1:16">
      <c r="A198" s="31" t="s">
        <v>191</v>
      </c>
      <c r="B198" s="21"/>
      <c r="C198" s="21" t="s">
        <v>41</v>
      </c>
      <c r="D198" s="21" t="s">
        <v>11</v>
      </c>
      <c r="E198" s="21">
        <v>1400</v>
      </c>
      <c r="F198" s="23">
        <v>100</v>
      </c>
      <c r="G198" s="23">
        <v>100</v>
      </c>
      <c r="H198" s="23">
        <v>100</v>
      </c>
      <c r="I198" s="159"/>
      <c r="J198" s="159"/>
      <c r="K198" s="159"/>
      <c r="L198" s="159"/>
      <c r="M198" s="159"/>
      <c r="N198" s="159"/>
      <c r="O198" s="159"/>
      <c r="P198" s="159">
        <f t="shared" si="17"/>
        <v>0</v>
      </c>
    </row>
    <row r="199" spans="1:16">
      <c r="A199" s="20" t="s">
        <v>192</v>
      </c>
      <c r="B199" s="21"/>
      <c r="C199" s="21" t="s">
        <v>140</v>
      </c>
      <c r="D199" s="21" t="s">
        <v>11</v>
      </c>
      <c r="E199" s="21">
        <v>3598</v>
      </c>
      <c r="F199" s="26">
        <v>100</v>
      </c>
      <c r="G199" s="26">
        <v>100</v>
      </c>
      <c r="H199" s="26">
        <v>100</v>
      </c>
      <c r="I199" s="159"/>
      <c r="J199" s="159"/>
      <c r="K199" s="159"/>
      <c r="L199" s="159"/>
      <c r="M199" s="159"/>
      <c r="N199" s="159"/>
      <c r="O199" s="159"/>
      <c r="P199" s="159">
        <f t="shared" si="17"/>
        <v>0</v>
      </c>
    </row>
    <row r="200" spans="1:16">
      <c r="A200" s="126" t="s">
        <v>193</v>
      </c>
      <c r="B200" s="127" t="s">
        <v>171</v>
      </c>
      <c r="C200" s="127" t="s">
        <v>140</v>
      </c>
      <c r="D200" s="127" t="s">
        <v>11</v>
      </c>
      <c r="E200" s="74">
        <v>480</v>
      </c>
      <c r="F200" s="115"/>
      <c r="G200" s="115"/>
      <c r="H200" s="115"/>
      <c r="I200" s="159"/>
      <c r="J200" s="159"/>
      <c r="K200" s="159"/>
      <c r="L200" s="159"/>
      <c r="M200" s="159"/>
      <c r="N200" s="159"/>
      <c r="O200" s="159"/>
      <c r="P200" s="159">
        <f t="shared" si="17"/>
        <v>0</v>
      </c>
    </row>
    <row r="201" spans="1:16">
      <c r="A201" s="20" t="s">
        <v>194</v>
      </c>
      <c r="B201" s="21"/>
      <c r="C201" s="21" t="s">
        <v>26</v>
      </c>
      <c r="D201" s="21" t="s">
        <v>17</v>
      </c>
      <c r="E201" s="21">
        <v>1280</v>
      </c>
      <c r="F201" s="23">
        <v>117</v>
      </c>
      <c r="G201" s="23">
        <v>117</v>
      </c>
      <c r="H201" s="23">
        <v>117</v>
      </c>
      <c r="I201" s="159"/>
      <c r="J201" s="159"/>
      <c r="K201" s="159"/>
      <c r="L201" s="159"/>
      <c r="M201" s="159"/>
      <c r="N201" s="159"/>
      <c r="O201" s="159"/>
      <c r="P201" s="159">
        <f t="shared" si="17"/>
        <v>0</v>
      </c>
    </row>
    <row r="202" spans="1:16">
      <c r="A202" s="20" t="s">
        <v>194</v>
      </c>
      <c r="B202" s="21"/>
      <c r="C202" s="21" t="s">
        <v>26</v>
      </c>
      <c r="D202" s="21" t="s">
        <v>11</v>
      </c>
      <c r="E202" s="21">
        <v>27</v>
      </c>
      <c r="F202" s="23">
        <v>27</v>
      </c>
      <c r="G202" s="23">
        <v>27</v>
      </c>
      <c r="H202" s="23">
        <v>0</v>
      </c>
      <c r="I202" s="159"/>
      <c r="J202" s="159"/>
      <c r="K202" s="159"/>
      <c r="L202" s="159"/>
      <c r="M202" s="159"/>
      <c r="N202" s="159"/>
      <c r="O202" s="159"/>
      <c r="P202" s="159">
        <f t="shared" si="17"/>
        <v>0</v>
      </c>
    </row>
    <row r="203" spans="1:16">
      <c r="A203" s="28" t="s">
        <v>195</v>
      </c>
      <c r="B203" s="128"/>
      <c r="C203" s="128" t="s">
        <v>24</v>
      </c>
      <c r="D203" s="128" t="s">
        <v>17</v>
      </c>
      <c r="E203" s="29">
        <v>1777</v>
      </c>
      <c r="F203" s="38">
        <v>170</v>
      </c>
      <c r="G203" s="38">
        <v>170</v>
      </c>
      <c r="H203" s="38">
        <v>150</v>
      </c>
      <c r="I203" s="159"/>
      <c r="J203" s="159"/>
      <c r="K203" s="159"/>
      <c r="L203" s="159">
        <v>16</v>
      </c>
      <c r="M203" s="159"/>
      <c r="N203" s="159"/>
      <c r="O203" s="159"/>
      <c r="P203" s="159">
        <f t="shared" si="17"/>
        <v>16</v>
      </c>
    </row>
    <row r="204" spans="1:16">
      <c r="A204" s="28" t="s">
        <v>195</v>
      </c>
      <c r="B204" s="128"/>
      <c r="C204" s="128" t="s">
        <v>24</v>
      </c>
      <c r="D204" s="128" t="s">
        <v>11</v>
      </c>
      <c r="E204" s="29">
        <v>889</v>
      </c>
      <c r="F204" s="38">
        <v>50</v>
      </c>
      <c r="G204" s="38">
        <v>50</v>
      </c>
      <c r="H204" s="38">
        <v>75</v>
      </c>
      <c r="I204" s="159"/>
      <c r="J204" s="159"/>
      <c r="K204" s="159"/>
      <c r="L204" s="159">
        <v>8</v>
      </c>
      <c r="M204" s="159"/>
      <c r="N204" s="159"/>
      <c r="O204" s="159"/>
      <c r="P204" s="159">
        <f t="shared" si="17"/>
        <v>8</v>
      </c>
    </row>
    <row r="205" spans="1:16">
      <c r="A205" s="20" t="s">
        <v>196</v>
      </c>
      <c r="B205" s="21"/>
      <c r="C205" s="21" t="s">
        <v>24</v>
      </c>
      <c r="D205" s="21" t="s">
        <v>17</v>
      </c>
      <c r="E205" s="22">
        <v>2520</v>
      </c>
      <c r="F205" s="26">
        <v>732</v>
      </c>
      <c r="G205" s="26">
        <v>732</v>
      </c>
      <c r="H205" s="26">
        <v>324</v>
      </c>
      <c r="I205" s="159"/>
      <c r="J205" s="159">
        <v>62</v>
      </c>
      <c r="K205" s="159"/>
      <c r="L205" s="159">
        <v>36</v>
      </c>
      <c r="M205" s="159">
        <v>82</v>
      </c>
      <c r="N205" s="159">
        <v>48</v>
      </c>
      <c r="O205" s="159"/>
      <c r="P205" s="159">
        <f t="shared" si="17"/>
        <v>228</v>
      </c>
    </row>
    <row r="206" spans="1:16">
      <c r="A206" s="28" t="s">
        <v>197</v>
      </c>
      <c r="B206" s="29"/>
      <c r="C206" s="29" t="s">
        <v>24</v>
      </c>
      <c r="D206" s="29" t="s">
        <v>17</v>
      </c>
      <c r="E206" s="30">
        <f>10*177.721</f>
        <v>1777.21</v>
      </c>
      <c r="F206" s="38">
        <v>150</v>
      </c>
      <c r="G206" s="38">
        <v>150</v>
      </c>
      <c r="H206" s="38">
        <v>150</v>
      </c>
      <c r="I206" s="159">
        <v>29</v>
      </c>
      <c r="J206" s="159"/>
      <c r="K206" s="159">
        <v>56</v>
      </c>
      <c r="L206" s="159">
        <v>18</v>
      </c>
      <c r="M206" s="159">
        <v>10</v>
      </c>
      <c r="N206" s="159">
        <v>30</v>
      </c>
      <c r="O206" s="159"/>
      <c r="P206" s="159">
        <f t="shared" si="17"/>
        <v>143</v>
      </c>
    </row>
    <row r="207" spans="1:16">
      <c r="A207" s="28" t="s">
        <v>206</v>
      </c>
      <c r="B207" s="29"/>
      <c r="C207" s="29" t="s">
        <v>24</v>
      </c>
      <c r="D207" s="29" t="s">
        <v>17</v>
      </c>
      <c r="E207" s="30">
        <f>20*177.721</f>
        <v>3554.42</v>
      </c>
      <c r="F207" s="38">
        <v>0</v>
      </c>
      <c r="G207" s="38">
        <v>0</v>
      </c>
      <c r="H207" s="38">
        <v>142</v>
      </c>
      <c r="I207" s="159"/>
      <c r="J207" s="159"/>
      <c r="K207" s="159"/>
      <c r="L207" s="159"/>
      <c r="M207" s="159"/>
      <c r="N207" s="159"/>
      <c r="O207" s="159"/>
      <c r="P207" s="159">
        <f t="shared" si="17"/>
        <v>0</v>
      </c>
    </row>
    <row r="208" spans="1:16">
      <c r="A208" s="20" t="s">
        <v>198</v>
      </c>
      <c r="B208" s="20"/>
      <c r="C208" s="21" t="s">
        <v>24</v>
      </c>
      <c r="D208" s="21" t="s">
        <v>17</v>
      </c>
      <c r="E208" s="22">
        <f>15*177.721</f>
        <v>2665.8150000000001</v>
      </c>
      <c r="F208" s="26">
        <v>401</v>
      </c>
      <c r="G208" s="26">
        <v>401</v>
      </c>
      <c r="H208" s="26">
        <v>500</v>
      </c>
      <c r="I208" s="159">
        <v>56</v>
      </c>
      <c r="J208" s="159">
        <v>40</v>
      </c>
      <c r="K208" s="159">
        <v>48</v>
      </c>
      <c r="L208" s="159">
        <v>108</v>
      </c>
      <c r="M208" s="159">
        <v>102</v>
      </c>
      <c r="N208" s="159">
        <v>130</v>
      </c>
      <c r="O208" s="159">
        <v>49</v>
      </c>
      <c r="P208" s="159">
        <f t="shared" si="17"/>
        <v>533</v>
      </c>
    </row>
    <row r="209" spans="1:16" ht="12" thickBot="1">
      <c r="A209" s="43" t="s">
        <v>7</v>
      </c>
      <c r="B209" s="43" t="s">
        <v>7</v>
      </c>
      <c r="C209" s="44" t="s">
        <v>7</v>
      </c>
      <c r="D209" s="44" t="s">
        <v>7</v>
      </c>
      <c r="E209" s="44" t="s">
        <v>7</v>
      </c>
      <c r="F209" s="1"/>
      <c r="G209" s="1"/>
    </row>
    <row r="210" spans="1:16" ht="12" thickBot="1">
      <c r="A210" s="14" t="s">
        <v>199</v>
      </c>
      <c r="B210" s="15"/>
      <c r="C210" s="129"/>
      <c r="D210" s="130"/>
      <c r="E210" s="131">
        <f t="shared" ref="E210:P210" si="18">E186+E146+E131+E104+E93+E69+E43+E32+E8</f>
        <v>557364.21565046604</v>
      </c>
      <c r="F210" s="131">
        <f t="shared" si="18"/>
        <v>33264</v>
      </c>
      <c r="G210" s="131">
        <f t="shared" si="18"/>
        <v>34980</v>
      </c>
      <c r="H210" s="131">
        <f t="shared" si="18"/>
        <v>25719</v>
      </c>
      <c r="I210" s="131">
        <f t="shared" si="18"/>
        <v>1987</v>
      </c>
      <c r="J210" s="131">
        <f t="shared" si="18"/>
        <v>750</v>
      </c>
      <c r="K210" s="131">
        <f t="shared" si="18"/>
        <v>694</v>
      </c>
      <c r="L210" s="131">
        <f t="shared" si="18"/>
        <v>639</v>
      </c>
      <c r="M210" s="131">
        <f t="shared" si="18"/>
        <v>1136</v>
      </c>
      <c r="N210" s="131">
        <f t="shared" si="18"/>
        <v>2251</v>
      </c>
      <c r="O210" s="131">
        <f t="shared" si="18"/>
        <v>1213</v>
      </c>
      <c r="P210" s="131">
        <f t="shared" si="18"/>
        <v>8670</v>
      </c>
    </row>
    <row r="211" spans="1:16">
      <c r="A211" s="1"/>
      <c r="B211" s="1"/>
      <c r="C211" s="1"/>
      <c r="D211" s="1"/>
      <c r="E211" s="1"/>
      <c r="F211" s="1"/>
      <c r="G211" s="1"/>
    </row>
    <row r="212" spans="1:16">
      <c r="A212" s="1"/>
      <c r="B212" s="1"/>
      <c r="C212" s="1"/>
      <c r="D212" s="1"/>
      <c r="E212" s="1"/>
      <c r="F212" s="1"/>
      <c r="G212" s="1"/>
    </row>
  </sheetData>
  <autoFilter ref="A9:P210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219"/>
  <sheetViews>
    <sheetView topLeftCell="B175" workbookViewId="0">
      <selection activeCell="M219" sqref="M219"/>
    </sheetView>
  </sheetViews>
  <sheetFormatPr baseColWidth="10" defaultColWidth="30" defaultRowHeight="11.25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4" width="12.5703125" style="3" customWidth="1"/>
    <col min="15" max="15" width="12.5703125" style="196" customWidth="1"/>
    <col min="16" max="16" width="12.5703125" style="3" customWidth="1"/>
    <col min="17" max="17" width="12.28515625" style="3" customWidth="1"/>
    <col min="18" max="18" width="11.7109375" style="3" customWidth="1"/>
    <col min="19" max="19" width="13.140625" style="3" customWidth="1"/>
    <col min="20" max="16384" width="30" style="3"/>
  </cols>
  <sheetData>
    <row r="1" spans="1:17">
      <c r="A1" s="1"/>
      <c r="B1" s="1"/>
      <c r="C1" s="2"/>
      <c r="D1" s="2"/>
      <c r="E1" s="2"/>
      <c r="F1" s="1"/>
      <c r="G1" s="1"/>
    </row>
    <row r="2" spans="1:17">
      <c r="A2" s="208" t="s">
        <v>228</v>
      </c>
      <c r="B2" s="208"/>
      <c r="C2" s="208"/>
      <c r="D2" s="208"/>
      <c r="E2" s="208"/>
      <c r="F2" s="208"/>
      <c r="G2" s="208"/>
      <c r="H2" s="208"/>
      <c r="I2" s="208"/>
    </row>
    <row r="3" spans="1:17">
      <c r="A3" s="206" t="s">
        <v>229</v>
      </c>
      <c r="B3" s="206"/>
      <c r="C3" s="206"/>
      <c r="D3" s="206"/>
      <c r="E3" s="206"/>
      <c r="F3" s="206"/>
      <c r="G3" s="206"/>
      <c r="H3" s="206"/>
      <c r="I3" s="206"/>
    </row>
    <row r="4" spans="1:17" ht="12" thickBot="1">
      <c r="A4" s="1"/>
      <c r="B4" s="1"/>
      <c r="C4" s="2"/>
      <c r="D4" s="2"/>
      <c r="E4" s="2"/>
      <c r="F4" s="1"/>
      <c r="G4" s="1"/>
    </row>
    <row r="5" spans="1:17">
      <c r="A5" s="5"/>
      <c r="B5" s="5"/>
      <c r="C5" s="6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197"/>
      <c r="P5" s="8"/>
      <c r="Q5" s="8"/>
    </row>
    <row r="6" spans="1:17" ht="12" thickBot="1">
      <c r="A6" s="9" t="s">
        <v>0</v>
      </c>
      <c r="B6" s="10" t="s">
        <v>1</v>
      </c>
      <c r="C6" s="11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201</v>
      </c>
      <c r="I6" s="165">
        <v>45322</v>
      </c>
      <c r="J6" s="165">
        <v>45350</v>
      </c>
      <c r="K6" s="165">
        <v>45352</v>
      </c>
      <c r="L6" s="165">
        <v>45384</v>
      </c>
      <c r="M6" s="165">
        <v>45415</v>
      </c>
      <c r="N6" s="165">
        <v>45447</v>
      </c>
      <c r="O6" s="198">
        <v>45478</v>
      </c>
      <c r="P6" s="165">
        <v>45509</v>
      </c>
      <c r="Q6" s="160" t="s">
        <v>225</v>
      </c>
    </row>
    <row r="7" spans="1:17" ht="12" thickBot="1">
      <c r="A7" s="12" t="s">
        <v>7</v>
      </c>
      <c r="B7" s="12" t="s">
        <v>7</v>
      </c>
      <c r="C7" s="12" t="s">
        <v>7</v>
      </c>
      <c r="D7" s="12" t="s">
        <v>7</v>
      </c>
      <c r="E7" s="13" t="s">
        <v>7</v>
      </c>
      <c r="F7" s="1"/>
      <c r="G7" s="1"/>
    </row>
    <row r="8" spans="1:17" ht="12" thickBot="1">
      <c r="A8" s="14" t="s">
        <v>8</v>
      </c>
      <c r="B8" s="15"/>
      <c r="C8" s="16"/>
      <c r="D8" s="15"/>
      <c r="E8" s="17">
        <f t="shared" ref="E8:Q8" si="0">SUM(E10:E30)</f>
        <v>25854.21803208</v>
      </c>
      <c r="F8" s="17">
        <f t="shared" si="0"/>
        <v>4010</v>
      </c>
      <c r="G8" s="17">
        <f t="shared" si="0"/>
        <v>4010</v>
      </c>
      <c r="H8" s="17">
        <f t="shared" si="0"/>
        <v>2349</v>
      </c>
      <c r="I8" s="17">
        <f t="shared" si="0"/>
        <v>56</v>
      </c>
      <c r="J8" s="17">
        <f t="shared" si="0"/>
        <v>46</v>
      </c>
      <c r="K8" s="17">
        <f t="shared" si="0"/>
        <v>41</v>
      </c>
      <c r="L8" s="17">
        <f>SUM(L10:L30)</f>
        <v>43</v>
      </c>
      <c r="M8" s="17">
        <f>SUM(M10:M30)</f>
        <v>28</v>
      </c>
      <c r="N8" s="17">
        <f>SUM(N10:N30)</f>
        <v>12</v>
      </c>
      <c r="O8" s="199">
        <f>SUM(O10:O30)</f>
        <v>116</v>
      </c>
      <c r="P8" s="17">
        <f>SUM(P10:P30)</f>
        <v>3</v>
      </c>
      <c r="Q8" s="17">
        <f t="shared" si="0"/>
        <v>345</v>
      </c>
    </row>
    <row r="9" spans="1:17">
      <c r="A9" s="18"/>
      <c r="B9" s="18"/>
      <c r="C9" s="18"/>
      <c r="D9" s="18"/>
      <c r="E9" s="18"/>
      <c r="F9" s="1"/>
      <c r="G9" s="1"/>
      <c r="J9" s="134"/>
      <c r="K9" s="134"/>
      <c r="L9" s="134"/>
      <c r="M9" s="134"/>
      <c r="N9" s="134"/>
      <c r="O9" s="200"/>
      <c r="P9" s="134"/>
    </row>
    <row r="10" spans="1:17">
      <c r="A10" s="19" t="s">
        <v>9</v>
      </c>
      <c r="B10" s="20"/>
      <c r="C10" s="21" t="s">
        <v>10</v>
      </c>
      <c r="D10" s="21" t="s">
        <v>203</v>
      </c>
      <c r="E10" s="22">
        <v>53</v>
      </c>
      <c r="F10" s="23">
        <v>0</v>
      </c>
      <c r="G10" s="23">
        <v>0</v>
      </c>
      <c r="H10" s="23">
        <v>51</v>
      </c>
      <c r="I10" s="159"/>
      <c r="J10" s="159"/>
      <c r="K10" s="159"/>
      <c r="L10" s="159"/>
      <c r="M10" s="159"/>
      <c r="N10" s="159"/>
      <c r="O10" s="201"/>
      <c r="P10" s="159"/>
      <c r="Q10" s="159">
        <f>SUM(I10:P10)</f>
        <v>0</v>
      </c>
    </row>
    <row r="11" spans="1:17">
      <c r="A11" s="19" t="s">
        <v>12</v>
      </c>
      <c r="B11" s="20"/>
      <c r="C11" s="21" t="s">
        <v>10</v>
      </c>
      <c r="D11" s="21" t="s">
        <v>11</v>
      </c>
      <c r="E11" s="22">
        <v>38</v>
      </c>
      <c r="F11" s="23">
        <v>0</v>
      </c>
      <c r="G11" s="23">
        <v>0</v>
      </c>
      <c r="H11" s="23">
        <v>0</v>
      </c>
      <c r="I11" s="159"/>
      <c r="J11" s="159"/>
      <c r="K11" s="159"/>
      <c r="L11" s="159"/>
      <c r="M11" s="159"/>
      <c r="N11" s="159"/>
      <c r="O11" s="201"/>
      <c r="P11" s="159"/>
      <c r="Q11" s="159">
        <f t="shared" ref="Q11:Q30" si="1">SUM(I11:P11)</f>
        <v>0</v>
      </c>
    </row>
    <row r="12" spans="1:17">
      <c r="A12" s="19" t="s">
        <v>13</v>
      </c>
      <c r="B12" s="20"/>
      <c r="C12" s="21" t="s">
        <v>14</v>
      </c>
      <c r="D12" s="21" t="s">
        <v>11</v>
      </c>
      <c r="E12" s="22">
        <v>202</v>
      </c>
      <c r="F12" s="23">
        <v>0</v>
      </c>
      <c r="G12" s="23">
        <v>0</v>
      </c>
      <c r="H12" s="23">
        <v>0</v>
      </c>
      <c r="I12" s="159"/>
      <c r="J12" s="159"/>
      <c r="K12" s="159"/>
      <c r="L12" s="159"/>
      <c r="M12" s="159"/>
      <c r="N12" s="159"/>
      <c r="O12" s="201"/>
      <c r="P12" s="159"/>
      <c r="Q12" s="159">
        <f t="shared" si="1"/>
        <v>0</v>
      </c>
    </row>
    <row r="13" spans="1:17">
      <c r="A13" s="19" t="s">
        <v>15</v>
      </c>
      <c r="B13" s="20"/>
      <c r="C13" s="24" t="s">
        <v>14</v>
      </c>
      <c r="D13" s="24" t="s">
        <v>11</v>
      </c>
      <c r="E13" s="25">
        <v>82</v>
      </c>
      <c r="F13" s="23">
        <v>0</v>
      </c>
      <c r="G13" s="23">
        <v>0</v>
      </c>
      <c r="H13" s="23">
        <v>0</v>
      </c>
      <c r="I13" s="159"/>
      <c r="J13" s="159"/>
      <c r="K13" s="159"/>
      <c r="L13" s="159"/>
      <c r="M13" s="159"/>
      <c r="N13" s="159"/>
      <c r="O13" s="201"/>
      <c r="P13" s="159"/>
      <c r="Q13" s="159">
        <f t="shared" si="1"/>
        <v>0</v>
      </c>
    </row>
    <row r="14" spans="1:17">
      <c r="A14" s="19" t="s">
        <v>16</v>
      </c>
      <c r="B14" s="20"/>
      <c r="C14" s="21" t="s">
        <v>10</v>
      </c>
      <c r="D14" s="21" t="s">
        <v>17</v>
      </c>
      <c r="E14" s="22">
        <v>1025</v>
      </c>
      <c r="F14" s="26">
        <v>0</v>
      </c>
      <c r="G14" s="26">
        <v>0</v>
      </c>
      <c r="H14" s="26">
        <v>0</v>
      </c>
      <c r="I14" s="159"/>
      <c r="J14" s="159"/>
      <c r="K14" s="159"/>
      <c r="L14" s="159"/>
      <c r="M14" s="159"/>
      <c r="N14" s="159"/>
      <c r="O14" s="201"/>
      <c r="P14" s="159"/>
      <c r="Q14" s="159">
        <f t="shared" si="1"/>
        <v>0</v>
      </c>
    </row>
    <row r="15" spans="1:17">
      <c r="A15" s="19" t="s">
        <v>18</v>
      </c>
      <c r="B15" s="20"/>
      <c r="C15" s="21" t="s">
        <v>10</v>
      </c>
      <c r="D15" s="21" t="s">
        <v>17</v>
      </c>
      <c r="E15" s="22">
        <v>391</v>
      </c>
      <c r="F15" s="26">
        <v>117</v>
      </c>
      <c r="G15" s="26">
        <v>117</v>
      </c>
      <c r="H15" s="26">
        <v>98</v>
      </c>
      <c r="I15" s="159"/>
      <c r="J15" s="159"/>
      <c r="K15" s="159"/>
      <c r="L15" s="159"/>
      <c r="M15" s="159"/>
      <c r="N15" s="159"/>
      <c r="O15" s="201"/>
      <c r="P15" s="159"/>
      <c r="Q15" s="159">
        <f t="shared" si="1"/>
        <v>0</v>
      </c>
    </row>
    <row r="16" spans="1:17">
      <c r="A16" s="27" t="s">
        <v>19</v>
      </c>
      <c r="B16" s="28"/>
      <c r="C16" s="29" t="s">
        <v>10</v>
      </c>
      <c r="D16" s="29" t="s">
        <v>17</v>
      </c>
      <c r="E16" s="30">
        <v>1066</v>
      </c>
      <c r="F16" s="26">
        <v>250</v>
      </c>
      <c r="G16" s="26">
        <v>250</v>
      </c>
      <c r="H16" s="26">
        <v>200</v>
      </c>
      <c r="I16" s="159"/>
      <c r="J16" s="159"/>
      <c r="K16" s="159"/>
      <c r="L16" s="159"/>
      <c r="M16" s="159"/>
      <c r="N16" s="159"/>
      <c r="O16" s="201"/>
      <c r="P16" s="159"/>
      <c r="Q16" s="159">
        <f t="shared" si="1"/>
        <v>0</v>
      </c>
    </row>
    <row r="17" spans="1:17">
      <c r="A17" s="27" t="s">
        <v>20</v>
      </c>
      <c r="B17" s="28"/>
      <c r="C17" s="29" t="s">
        <v>21</v>
      </c>
      <c r="D17" s="29" t="s">
        <v>11</v>
      </c>
      <c r="E17" s="30">
        <f>2406480*177.721/1000000</f>
        <v>427.68203208</v>
      </c>
      <c r="F17" s="26">
        <v>100</v>
      </c>
      <c r="G17" s="26">
        <v>100</v>
      </c>
      <c r="H17" s="26">
        <v>100</v>
      </c>
      <c r="I17" s="159"/>
      <c r="J17" s="159"/>
      <c r="K17" s="159"/>
      <c r="L17" s="159">
        <v>38</v>
      </c>
      <c r="M17" s="159"/>
      <c r="N17" s="159"/>
      <c r="O17" s="201"/>
      <c r="P17" s="159"/>
      <c r="Q17" s="159">
        <f t="shared" si="1"/>
        <v>38</v>
      </c>
    </row>
    <row r="18" spans="1:17">
      <c r="A18" s="19" t="s">
        <v>22</v>
      </c>
      <c r="B18" s="31"/>
      <c r="C18" s="21" t="s">
        <v>10</v>
      </c>
      <c r="D18" s="21" t="s">
        <v>11</v>
      </c>
      <c r="E18" s="22">
        <v>1066.326</v>
      </c>
      <c r="F18" s="23"/>
      <c r="G18" s="23"/>
      <c r="H18" s="23">
        <v>0</v>
      </c>
      <c r="I18" s="159"/>
      <c r="J18" s="159"/>
      <c r="K18" s="159"/>
      <c r="L18" s="159"/>
      <c r="M18" s="159"/>
      <c r="N18" s="159"/>
      <c r="O18" s="201"/>
      <c r="P18" s="159"/>
      <c r="Q18" s="159">
        <f t="shared" si="1"/>
        <v>0</v>
      </c>
    </row>
    <row r="19" spans="1:17">
      <c r="A19" s="28" t="s">
        <v>23</v>
      </c>
      <c r="B19" s="29"/>
      <c r="C19" s="29" t="s">
        <v>24</v>
      </c>
      <c r="D19" s="29" t="s">
        <v>17</v>
      </c>
      <c r="E19" s="30">
        <f>6*177.721</f>
        <v>1066.326</v>
      </c>
      <c r="F19" s="26">
        <v>101</v>
      </c>
      <c r="G19" s="26">
        <v>101</v>
      </c>
      <c r="H19" s="26">
        <v>0</v>
      </c>
      <c r="I19" s="159"/>
      <c r="J19" s="159"/>
      <c r="K19" s="159"/>
      <c r="L19" s="159"/>
      <c r="M19" s="159"/>
      <c r="N19" s="159"/>
      <c r="O19" s="201"/>
      <c r="P19" s="159"/>
      <c r="Q19" s="159">
        <f t="shared" si="1"/>
        <v>0</v>
      </c>
    </row>
    <row r="20" spans="1:17">
      <c r="A20" s="19" t="s">
        <v>25</v>
      </c>
      <c r="B20" s="31"/>
      <c r="C20" s="21" t="s">
        <v>26</v>
      </c>
      <c r="D20" s="21" t="s">
        <v>17</v>
      </c>
      <c r="E20" s="22">
        <v>807</v>
      </c>
      <c r="F20" s="26">
        <v>0</v>
      </c>
      <c r="G20" s="26">
        <v>0</v>
      </c>
      <c r="H20" s="26">
        <v>0</v>
      </c>
      <c r="I20" s="159"/>
      <c r="J20" s="159"/>
      <c r="K20" s="159"/>
      <c r="L20" s="159"/>
      <c r="M20" s="159"/>
      <c r="N20" s="159"/>
      <c r="O20" s="201"/>
      <c r="P20" s="159"/>
      <c r="Q20" s="159">
        <f t="shared" si="1"/>
        <v>0</v>
      </c>
    </row>
    <row r="21" spans="1:17">
      <c r="A21" s="19" t="s">
        <v>27</v>
      </c>
      <c r="B21" s="21"/>
      <c r="C21" s="21" t="s">
        <v>26</v>
      </c>
      <c r="D21" s="21" t="s">
        <v>17</v>
      </c>
      <c r="E21" s="22">
        <v>888</v>
      </c>
      <c r="F21" s="26">
        <v>78</v>
      </c>
      <c r="G21" s="26">
        <v>0</v>
      </c>
      <c r="H21" s="26">
        <v>0</v>
      </c>
      <c r="I21" s="159"/>
      <c r="J21" s="159"/>
      <c r="K21" s="159"/>
      <c r="L21" s="159"/>
      <c r="M21" s="159"/>
      <c r="N21" s="159"/>
      <c r="O21" s="201"/>
      <c r="P21" s="159"/>
      <c r="Q21" s="159">
        <f t="shared" si="1"/>
        <v>0</v>
      </c>
    </row>
    <row r="22" spans="1:17">
      <c r="A22" s="27" t="s">
        <v>28</v>
      </c>
      <c r="B22" s="28"/>
      <c r="C22" s="29" t="s">
        <v>29</v>
      </c>
      <c r="D22" s="29" t="s">
        <v>17</v>
      </c>
      <c r="E22" s="30">
        <v>2786</v>
      </c>
      <c r="F22" s="26">
        <v>170</v>
      </c>
      <c r="G22" s="26">
        <v>170</v>
      </c>
      <c r="H22" s="26">
        <v>30</v>
      </c>
      <c r="I22" s="159"/>
      <c r="J22" s="159"/>
      <c r="K22" s="159"/>
      <c r="L22" s="159"/>
      <c r="M22" s="159"/>
      <c r="N22" s="159">
        <v>2</v>
      </c>
      <c r="O22" s="201"/>
      <c r="P22" s="159"/>
      <c r="Q22" s="159">
        <f t="shared" si="1"/>
        <v>2</v>
      </c>
    </row>
    <row r="23" spans="1:17">
      <c r="A23" s="32" t="s">
        <v>30</v>
      </c>
      <c r="B23" s="20" t="s">
        <v>31</v>
      </c>
      <c r="C23" s="21" t="s">
        <v>29</v>
      </c>
      <c r="D23" s="21" t="s">
        <v>11</v>
      </c>
      <c r="E23" s="22">
        <v>3380</v>
      </c>
      <c r="F23" s="26">
        <v>250</v>
      </c>
      <c r="G23" s="26">
        <v>250</v>
      </c>
      <c r="H23" s="26">
        <v>150</v>
      </c>
      <c r="I23" s="159">
        <v>56</v>
      </c>
      <c r="J23" s="159">
        <v>7</v>
      </c>
      <c r="K23" s="159">
        <v>11</v>
      </c>
      <c r="L23" s="159"/>
      <c r="M23" s="159">
        <v>6</v>
      </c>
      <c r="N23" s="159">
        <v>10</v>
      </c>
      <c r="O23" s="201">
        <v>92</v>
      </c>
      <c r="P23" s="159">
        <v>3</v>
      </c>
      <c r="Q23" s="159">
        <f t="shared" si="1"/>
        <v>185</v>
      </c>
    </row>
    <row r="24" spans="1:17">
      <c r="A24" s="19" t="s">
        <v>32</v>
      </c>
      <c r="B24" s="20"/>
      <c r="C24" s="21" t="s">
        <v>33</v>
      </c>
      <c r="D24" s="21" t="s">
        <v>11</v>
      </c>
      <c r="E24" s="22">
        <v>710.88400000000001</v>
      </c>
      <c r="F24" s="26">
        <v>100</v>
      </c>
      <c r="G24" s="26">
        <v>100</v>
      </c>
      <c r="H24" s="26">
        <v>0</v>
      </c>
      <c r="I24" s="159"/>
      <c r="J24" s="159"/>
      <c r="K24" s="159"/>
      <c r="L24" s="159"/>
      <c r="M24" s="159"/>
      <c r="N24" s="159"/>
      <c r="O24" s="201"/>
      <c r="P24" s="159"/>
      <c r="Q24" s="159">
        <f t="shared" si="1"/>
        <v>0</v>
      </c>
    </row>
    <row r="25" spans="1:17">
      <c r="A25" s="33" t="s">
        <v>34</v>
      </c>
      <c r="B25" s="34"/>
      <c r="C25" s="35" t="s">
        <v>24</v>
      </c>
      <c r="D25" s="35" t="s">
        <v>17</v>
      </c>
      <c r="E25" s="36">
        <v>446</v>
      </c>
      <c r="F25" s="37">
        <v>44</v>
      </c>
      <c r="G25" s="37">
        <v>44</v>
      </c>
      <c r="H25" s="37">
        <v>145</v>
      </c>
      <c r="I25" s="159"/>
      <c r="J25" s="159"/>
      <c r="K25" s="159"/>
      <c r="L25" s="159"/>
      <c r="M25" s="159"/>
      <c r="N25" s="159"/>
      <c r="O25" s="201"/>
      <c r="P25" s="159"/>
      <c r="Q25" s="159">
        <f t="shared" si="1"/>
        <v>0</v>
      </c>
    </row>
    <row r="26" spans="1:17">
      <c r="A26" s="33" t="s">
        <v>34</v>
      </c>
      <c r="B26" s="34"/>
      <c r="C26" s="35" t="s">
        <v>24</v>
      </c>
      <c r="D26" s="35" t="s">
        <v>35</v>
      </c>
      <c r="E26" s="36">
        <v>888</v>
      </c>
      <c r="F26" s="37">
        <v>0</v>
      </c>
      <c r="G26" s="37">
        <v>78</v>
      </c>
      <c r="H26" s="37">
        <v>75</v>
      </c>
      <c r="I26" s="159"/>
      <c r="J26" s="159"/>
      <c r="K26" s="159"/>
      <c r="L26" s="159">
        <v>5</v>
      </c>
      <c r="M26" s="159">
        <v>22</v>
      </c>
      <c r="N26" s="159"/>
      <c r="O26" s="201">
        <v>24</v>
      </c>
      <c r="P26" s="159"/>
      <c r="Q26" s="159">
        <f t="shared" si="1"/>
        <v>51</v>
      </c>
    </row>
    <row r="27" spans="1:17">
      <c r="A27" s="27" t="s">
        <v>36</v>
      </c>
      <c r="B27" s="28"/>
      <c r="C27" s="29" t="s">
        <v>24</v>
      </c>
      <c r="D27" s="29" t="s">
        <v>11</v>
      </c>
      <c r="E27" s="30">
        <v>3554</v>
      </c>
      <c r="F27" s="38">
        <v>1750</v>
      </c>
      <c r="G27" s="38">
        <v>1750</v>
      </c>
      <c r="H27" s="38">
        <v>750</v>
      </c>
      <c r="I27" s="159"/>
      <c r="J27" s="159">
        <v>39</v>
      </c>
      <c r="K27" s="159">
        <v>30</v>
      </c>
      <c r="L27" s="159"/>
      <c r="M27" s="159"/>
      <c r="N27" s="159"/>
      <c r="O27" s="201"/>
      <c r="P27" s="159"/>
      <c r="Q27" s="159">
        <f t="shared" si="1"/>
        <v>69</v>
      </c>
    </row>
    <row r="28" spans="1:17">
      <c r="A28" s="19" t="s">
        <v>37</v>
      </c>
      <c r="B28" s="20"/>
      <c r="C28" s="21" t="s">
        <v>29</v>
      </c>
      <c r="D28" s="21" t="s">
        <v>11</v>
      </c>
      <c r="E28" s="22">
        <v>902</v>
      </c>
      <c r="F28" s="26">
        <v>100</v>
      </c>
      <c r="G28" s="26">
        <v>100</v>
      </c>
      <c r="H28" s="26">
        <v>0</v>
      </c>
      <c r="I28" s="159"/>
      <c r="J28" s="159"/>
      <c r="K28" s="159"/>
      <c r="L28" s="159"/>
      <c r="M28" s="159"/>
      <c r="N28" s="159"/>
      <c r="O28" s="201"/>
      <c r="P28" s="159"/>
      <c r="Q28" s="159">
        <f t="shared" si="1"/>
        <v>0</v>
      </c>
    </row>
    <row r="29" spans="1:17">
      <c r="A29" s="19" t="s">
        <v>38</v>
      </c>
      <c r="B29" s="20"/>
      <c r="C29" s="21" t="s">
        <v>39</v>
      </c>
      <c r="D29" s="21" t="s">
        <v>11</v>
      </c>
      <c r="E29" s="22">
        <v>675</v>
      </c>
      <c r="F29" s="26">
        <v>650</v>
      </c>
      <c r="G29" s="26">
        <v>650</v>
      </c>
      <c r="H29" s="26">
        <v>650</v>
      </c>
      <c r="I29" s="159"/>
      <c r="J29" s="159"/>
      <c r="K29" s="159"/>
      <c r="L29" s="159"/>
      <c r="M29" s="159"/>
      <c r="N29" s="159"/>
      <c r="O29" s="201"/>
      <c r="P29" s="159"/>
      <c r="Q29" s="159">
        <f t="shared" si="1"/>
        <v>0</v>
      </c>
    </row>
    <row r="30" spans="1:17">
      <c r="A30" s="39" t="s">
        <v>40</v>
      </c>
      <c r="B30" s="40" t="s">
        <v>7</v>
      </c>
      <c r="C30" s="41" t="s">
        <v>41</v>
      </c>
      <c r="D30" s="41" t="s">
        <v>11</v>
      </c>
      <c r="E30" s="42">
        <v>5400</v>
      </c>
      <c r="F30" s="23">
        <v>300</v>
      </c>
      <c r="G30" s="23">
        <v>300</v>
      </c>
      <c r="H30" s="23">
        <v>100</v>
      </c>
      <c r="I30" s="159"/>
      <c r="J30" s="159"/>
      <c r="K30" s="159"/>
      <c r="L30" s="159"/>
      <c r="M30" s="159"/>
      <c r="N30" s="159"/>
      <c r="O30" s="201"/>
      <c r="P30" s="159"/>
      <c r="Q30" s="159">
        <f t="shared" si="1"/>
        <v>0</v>
      </c>
    </row>
    <row r="31" spans="1:17" ht="12" thickBot="1">
      <c r="A31" s="43" t="s">
        <v>7</v>
      </c>
      <c r="B31" s="43" t="s">
        <v>7</v>
      </c>
      <c r="C31" s="44" t="s">
        <v>7</v>
      </c>
      <c r="D31" s="44" t="s">
        <v>7</v>
      </c>
      <c r="E31" s="44" t="s">
        <v>7</v>
      </c>
      <c r="F31" s="1"/>
      <c r="G31" s="1"/>
    </row>
    <row r="32" spans="1:17" ht="12" thickBot="1">
      <c r="A32" s="45" t="s">
        <v>42</v>
      </c>
      <c r="B32" s="46"/>
      <c r="C32" s="46"/>
      <c r="D32" s="47"/>
      <c r="E32" s="17">
        <f t="shared" ref="E32:Q32" si="2">SUM(E34:E41)</f>
        <v>2795.1389799999997</v>
      </c>
      <c r="F32" s="17">
        <f t="shared" si="2"/>
        <v>481</v>
      </c>
      <c r="G32" s="17">
        <f t="shared" si="2"/>
        <v>481</v>
      </c>
      <c r="H32" s="17">
        <f t="shared" si="2"/>
        <v>156</v>
      </c>
      <c r="I32" s="17">
        <f t="shared" si="2"/>
        <v>0</v>
      </c>
      <c r="J32" s="17">
        <f t="shared" si="2"/>
        <v>0</v>
      </c>
      <c r="K32" s="17">
        <f t="shared" si="2"/>
        <v>0</v>
      </c>
      <c r="L32" s="17">
        <f t="shared" si="2"/>
        <v>0</v>
      </c>
      <c r="M32" s="17">
        <f>SUM(M34:M41)</f>
        <v>0</v>
      </c>
      <c r="N32" s="17">
        <f>SUM(N34:N41)</f>
        <v>0</v>
      </c>
      <c r="O32" s="199">
        <f>SUM(O34:O41)</f>
        <v>0</v>
      </c>
      <c r="P32" s="17">
        <f>SUM(P34:P41)</f>
        <v>0</v>
      </c>
      <c r="Q32" s="17">
        <f t="shared" si="2"/>
        <v>0</v>
      </c>
    </row>
    <row r="33" spans="1:17">
      <c r="A33" s="43" t="s">
        <v>7</v>
      </c>
      <c r="B33" s="43" t="s">
        <v>7</v>
      </c>
      <c r="C33" s="44" t="s">
        <v>7</v>
      </c>
      <c r="D33" s="44" t="s">
        <v>7</v>
      </c>
      <c r="E33" s="44" t="s">
        <v>7</v>
      </c>
      <c r="F33" s="1"/>
      <c r="G33" s="1"/>
    </row>
    <row r="34" spans="1:17">
      <c r="A34" s="19" t="s">
        <v>43</v>
      </c>
      <c r="B34" s="20"/>
      <c r="C34" s="21" t="s">
        <v>44</v>
      </c>
      <c r="D34" s="21" t="s">
        <v>11</v>
      </c>
      <c r="E34" s="22">
        <v>956.13897999999995</v>
      </c>
      <c r="F34" s="48">
        <v>150</v>
      </c>
      <c r="G34" s="48">
        <v>150</v>
      </c>
      <c r="H34" s="48">
        <v>0</v>
      </c>
      <c r="I34" s="159"/>
      <c r="J34" s="159"/>
      <c r="K34" s="159"/>
      <c r="L34" s="159"/>
      <c r="M34" s="159"/>
      <c r="N34" s="159"/>
      <c r="O34" s="201"/>
      <c r="P34" s="159"/>
      <c r="Q34" s="159">
        <f>SUM(I34:P34)</f>
        <v>0</v>
      </c>
    </row>
    <row r="35" spans="1:17">
      <c r="A35" s="19" t="s">
        <v>45</v>
      </c>
      <c r="B35" s="21"/>
      <c r="C35" s="21" t="s">
        <v>44</v>
      </c>
      <c r="D35" s="21" t="s">
        <v>11</v>
      </c>
      <c r="E35" s="22">
        <v>667</v>
      </c>
      <c r="F35" s="48">
        <v>50</v>
      </c>
      <c r="G35" s="48">
        <v>50</v>
      </c>
      <c r="H35" s="48">
        <v>50</v>
      </c>
      <c r="I35" s="159"/>
      <c r="J35" s="159"/>
      <c r="K35" s="159"/>
      <c r="L35" s="159"/>
      <c r="M35" s="159"/>
      <c r="N35" s="159"/>
      <c r="O35" s="201"/>
      <c r="P35" s="159"/>
      <c r="Q35" s="159">
        <f t="shared" ref="Q35:Q41" si="3">SUM(I35:P35)</f>
        <v>0</v>
      </c>
    </row>
    <row r="36" spans="1:17">
      <c r="A36" s="19" t="s">
        <v>46</v>
      </c>
      <c r="B36" s="21"/>
      <c r="C36" s="21" t="s">
        <v>47</v>
      </c>
      <c r="D36" s="21" t="s">
        <v>11</v>
      </c>
      <c r="E36" s="22">
        <v>29</v>
      </c>
      <c r="F36" s="48">
        <v>20</v>
      </c>
      <c r="G36" s="48">
        <v>20</v>
      </c>
      <c r="H36" s="48">
        <v>20</v>
      </c>
      <c r="I36" s="159"/>
      <c r="J36" s="159"/>
      <c r="K36" s="159"/>
      <c r="L36" s="159"/>
      <c r="M36" s="159"/>
      <c r="N36" s="159"/>
      <c r="O36" s="201"/>
      <c r="P36" s="159"/>
      <c r="Q36" s="159">
        <f t="shared" si="3"/>
        <v>0</v>
      </c>
    </row>
    <row r="37" spans="1:17">
      <c r="A37" s="49" t="s">
        <v>48</v>
      </c>
      <c r="B37" s="29"/>
      <c r="C37" s="29" t="s">
        <v>49</v>
      </c>
      <c r="D37" s="29" t="s">
        <v>11</v>
      </c>
      <c r="E37" s="30">
        <v>109</v>
      </c>
      <c r="F37" s="48">
        <v>109</v>
      </c>
      <c r="G37" s="48">
        <v>109</v>
      </c>
      <c r="H37" s="48">
        <v>0</v>
      </c>
      <c r="I37" s="159"/>
      <c r="J37" s="159"/>
      <c r="K37" s="159"/>
      <c r="L37" s="159"/>
      <c r="M37" s="159"/>
      <c r="N37" s="159"/>
      <c r="O37" s="201"/>
      <c r="P37" s="159"/>
      <c r="Q37" s="159">
        <f t="shared" si="3"/>
        <v>0</v>
      </c>
    </row>
    <row r="38" spans="1:17">
      <c r="A38" s="49" t="s">
        <v>50</v>
      </c>
      <c r="B38" s="29"/>
      <c r="C38" s="29" t="s">
        <v>49</v>
      </c>
      <c r="D38" s="29" t="s">
        <v>11</v>
      </c>
      <c r="E38" s="30">
        <v>66</v>
      </c>
      <c r="F38" s="48">
        <v>66</v>
      </c>
      <c r="G38" s="48">
        <v>66</v>
      </c>
      <c r="H38" s="48">
        <v>0</v>
      </c>
      <c r="I38" s="159"/>
      <c r="J38" s="159"/>
      <c r="K38" s="159"/>
      <c r="L38" s="159"/>
      <c r="M38" s="159"/>
      <c r="N38" s="159"/>
      <c r="O38" s="201"/>
      <c r="P38" s="159"/>
      <c r="Q38" s="159">
        <f t="shared" si="3"/>
        <v>0</v>
      </c>
    </row>
    <row r="39" spans="1:17">
      <c r="A39" s="49" t="s">
        <v>51</v>
      </c>
      <c r="B39" s="29"/>
      <c r="C39" s="29" t="s">
        <v>49</v>
      </c>
      <c r="D39" s="29" t="s">
        <v>11</v>
      </c>
      <c r="E39" s="30">
        <v>29</v>
      </c>
      <c r="F39" s="48">
        <v>29</v>
      </c>
      <c r="G39" s="48">
        <v>29</v>
      </c>
      <c r="H39" s="48">
        <v>29</v>
      </c>
      <c r="I39" s="159"/>
      <c r="J39" s="159"/>
      <c r="K39" s="159"/>
      <c r="L39" s="159"/>
      <c r="M39" s="159"/>
      <c r="N39" s="159"/>
      <c r="O39" s="201"/>
      <c r="P39" s="159"/>
      <c r="Q39" s="159">
        <f t="shared" si="3"/>
        <v>0</v>
      </c>
    </row>
    <row r="40" spans="1:17">
      <c r="A40" s="49" t="s">
        <v>52</v>
      </c>
      <c r="B40" s="29"/>
      <c r="C40" s="29" t="s">
        <v>49</v>
      </c>
      <c r="D40" s="29" t="s">
        <v>11</v>
      </c>
      <c r="E40" s="30">
        <v>341</v>
      </c>
      <c r="F40" s="48">
        <v>57</v>
      </c>
      <c r="G40" s="48">
        <v>57</v>
      </c>
      <c r="H40" s="48">
        <v>57</v>
      </c>
      <c r="I40" s="159"/>
      <c r="J40" s="159"/>
      <c r="K40" s="159"/>
      <c r="L40" s="159"/>
      <c r="M40" s="159"/>
      <c r="N40" s="159"/>
      <c r="O40" s="201"/>
      <c r="P40" s="159"/>
      <c r="Q40" s="159">
        <f t="shared" si="3"/>
        <v>0</v>
      </c>
    </row>
    <row r="41" spans="1:17">
      <c r="A41" s="19" t="s">
        <v>53</v>
      </c>
      <c r="B41" s="21"/>
      <c r="C41" s="21" t="s">
        <v>54</v>
      </c>
      <c r="D41" s="21" t="s">
        <v>11</v>
      </c>
      <c r="E41" s="22">
        <v>598</v>
      </c>
      <c r="F41" s="48">
        <v>0</v>
      </c>
      <c r="G41" s="48">
        <v>0</v>
      </c>
      <c r="H41" s="48">
        <v>0</v>
      </c>
      <c r="I41" s="159"/>
      <c r="J41" s="159"/>
      <c r="K41" s="159"/>
      <c r="L41" s="159"/>
      <c r="M41" s="159"/>
      <c r="N41" s="159"/>
      <c r="O41" s="201"/>
      <c r="P41" s="159"/>
      <c r="Q41" s="159">
        <f t="shared" si="3"/>
        <v>0</v>
      </c>
    </row>
    <row r="42" spans="1:17" ht="12" thickBot="1">
      <c r="A42" s="43" t="s">
        <v>7</v>
      </c>
      <c r="B42" s="43" t="s">
        <v>7</v>
      </c>
      <c r="C42" s="44" t="s">
        <v>7</v>
      </c>
      <c r="D42" s="44" t="s">
        <v>7</v>
      </c>
      <c r="E42" s="44" t="s">
        <v>7</v>
      </c>
      <c r="F42" s="1"/>
      <c r="G42" s="1"/>
    </row>
    <row r="43" spans="1:17" ht="12" thickBot="1">
      <c r="A43" s="14" t="s">
        <v>55</v>
      </c>
      <c r="B43" s="15"/>
      <c r="C43" s="50"/>
      <c r="D43" s="47"/>
      <c r="E43" s="17">
        <f t="shared" ref="E43:Q43" si="4">SUM(E45:E67)</f>
        <v>121922.489</v>
      </c>
      <c r="F43" s="17">
        <f t="shared" si="4"/>
        <v>7611</v>
      </c>
      <c r="G43" s="17">
        <f t="shared" si="4"/>
        <v>7611</v>
      </c>
      <c r="H43" s="17">
        <f t="shared" si="4"/>
        <v>2740</v>
      </c>
      <c r="I43" s="17">
        <f t="shared" si="4"/>
        <v>233</v>
      </c>
      <c r="J43" s="17">
        <f t="shared" si="4"/>
        <v>78</v>
      </c>
      <c r="K43" s="17">
        <f t="shared" si="4"/>
        <v>107</v>
      </c>
      <c r="L43" s="17">
        <f t="shared" si="4"/>
        <v>41</v>
      </c>
      <c r="M43" s="17">
        <f>SUM(M45:M67)</f>
        <v>236</v>
      </c>
      <c r="N43" s="17">
        <f>SUM(N45:N67)</f>
        <v>0</v>
      </c>
      <c r="O43" s="199">
        <f>SUM(O45:O67)</f>
        <v>7</v>
      </c>
      <c r="P43" s="17">
        <f>SUM(P45:P67)</f>
        <v>0</v>
      </c>
      <c r="Q43" s="17">
        <f t="shared" si="4"/>
        <v>702</v>
      </c>
    </row>
    <row r="44" spans="1:17">
      <c r="A44" s="43" t="s">
        <v>7</v>
      </c>
      <c r="B44" s="43" t="s">
        <v>7</v>
      </c>
      <c r="C44" s="44" t="s">
        <v>7</v>
      </c>
      <c r="D44" s="44" t="s">
        <v>7</v>
      </c>
      <c r="E44" s="44" t="s">
        <v>7</v>
      </c>
      <c r="F44" s="1"/>
      <c r="G44" s="1"/>
    </row>
    <row r="45" spans="1:17">
      <c r="A45" s="19" t="s">
        <v>56</v>
      </c>
      <c r="B45" s="51"/>
      <c r="C45" s="21" t="s">
        <v>57</v>
      </c>
      <c r="D45" s="21" t="s">
        <v>17</v>
      </c>
      <c r="E45" s="22">
        <v>5268</v>
      </c>
      <c r="F45" s="26">
        <v>600</v>
      </c>
      <c r="G45" s="26">
        <v>600</v>
      </c>
      <c r="H45" s="26">
        <v>400</v>
      </c>
      <c r="I45" s="159"/>
      <c r="J45" s="159"/>
      <c r="K45" s="159"/>
      <c r="L45" s="159"/>
      <c r="M45" s="159">
        <v>58</v>
      </c>
      <c r="N45" s="159"/>
      <c r="O45" s="201"/>
      <c r="P45" s="159"/>
      <c r="Q45" s="159">
        <f>SUM(I45:P45)</f>
        <v>58</v>
      </c>
    </row>
    <row r="46" spans="1:17">
      <c r="A46" s="19" t="s">
        <v>58</v>
      </c>
      <c r="B46" s="31"/>
      <c r="C46" s="21" t="s">
        <v>24</v>
      </c>
      <c r="D46" s="21" t="s">
        <v>17</v>
      </c>
      <c r="E46" s="22">
        <v>4167</v>
      </c>
      <c r="F46" s="26">
        <v>643</v>
      </c>
      <c r="G46" s="26">
        <v>643</v>
      </c>
      <c r="H46" s="26">
        <v>399</v>
      </c>
      <c r="I46" s="159">
        <v>62</v>
      </c>
      <c r="J46" s="159">
        <v>78</v>
      </c>
      <c r="K46" s="159">
        <v>107</v>
      </c>
      <c r="L46" s="159"/>
      <c r="M46" s="159">
        <v>150</v>
      </c>
      <c r="N46" s="159"/>
      <c r="O46" s="201"/>
      <c r="P46" s="159"/>
      <c r="Q46" s="159">
        <f t="shared" ref="Q46:Q67" si="5">SUM(I46:P46)</f>
        <v>397</v>
      </c>
    </row>
    <row r="47" spans="1:17">
      <c r="A47" s="19" t="s">
        <v>56</v>
      </c>
      <c r="B47" s="31"/>
      <c r="C47" s="21" t="s">
        <v>59</v>
      </c>
      <c r="D47" s="21" t="s">
        <v>17</v>
      </c>
      <c r="E47" s="22">
        <v>4776</v>
      </c>
      <c r="F47" s="26">
        <v>500</v>
      </c>
      <c r="G47" s="26">
        <v>500</v>
      </c>
      <c r="H47" s="26">
        <v>300</v>
      </c>
      <c r="I47" s="159"/>
      <c r="J47" s="159"/>
      <c r="K47" s="159"/>
      <c r="L47" s="159"/>
      <c r="M47" s="159"/>
      <c r="N47" s="159"/>
      <c r="O47" s="201"/>
      <c r="P47" s="159"/>
      <c r="Q47" s="159">
        <f t="shared" si="5"/>
        <v>0</v>
      </c>
    </row>
    <row r="48" spans="1:17">
      <c r="A48" s="52" t="s">
        <v>204</v>
      </c>
      <c r="B48" s="53"/>
      <c r="C48" s="54" t="s">
        <v>29</v>
      </c>
      <c r="D48" s="54" t="s">
        <v>17</v>
      </c>
      <c r="E48" s="55">
        <v>2602</v>
      </c>
      <c r="F48" s="26">
        <v>0</v>
      </c>
      <c r="G48" s="26">
        <v>0</v>
      </c>
      <c r="H48" s="26">
        <v>0</v>
      </c>
      <c r="I48" s="159"/>
      <c r="J48" s="159"/>
      <c r="K48" s="159"/>
      <c r="L48" s="159"/>
      <c r="M48" s="159"/>
      <c r="N48" s="159"/>
      <c r="O48" s="201"/>
      <c r="P48" s="159"/>
      <c r="Q48" s="159">
        <f t="shared" si="5"/>
        <v>0</v>
      </c>
    </row>
    <row r="49" spans="1:17">
      <c r="A49" s="19" t="s">
        <v>60</v>
      </c>
      <c r="B49" s="21" t="s">
        <v>61</v>
      </c>
      <c r="C49" s="21" t="s">
        <v>57</v>
      </c>
      <c r="D49" s="21" t="s">
        <v>17</v>
      </c>
      <c r="E49" s="22">
        <v>17322</v>
      </c>
      <c r="F49" s="26">
        <v>400</v>
      </c>
      <c r="G49" s="26">
        <v>400</v>
      </c>
      <c r="H49" s="26">
        <v>200</v>
      </c>
      <c r="I49" s="159"/>
      <c r="J49" s="159"/>
      <c r="K49" s="159"/>
      <c r="L49" s="159"/>
      <c r="M49" s="159"/>
      <c r="N49" s="159"/>
      <c r="O49" s="201"/>
      <c r="P49" s="159"/>
      <c r="Q49" s="159">
        <f t="shared" si="5"/>
        <v>0</v>
      </c>
    </row>
    <row r="50" spans="1:17">
      <c r="A50" s="19" t="s">
        <v>60</v>
      </c>
      <c r="B50" s="21" t="s">
        <v>61</v>
      </c>
      <c r="C50" s="21" t="s">
        <v>59</v>
      </c>
      <c r="D50" s="21" t="s">
        <v>17</v>
      </c>
      <c r="E50" s="22">
        <v>3389</v>
      </c>
      <c r="F50" s="26">
        <v>500</v>
      </c>
      <c r="G50" s="26">
        <v>500</v>
      </c>
      <c r="H50" s="26">
        <v>200</v>
      </c>
      <c r="I50" s="159"/>
      <c r="J50" s="159"/>
      <c r="K50" s="159"/>
      <c r="L50" s="159"/>
      <c r="M50" s="159"/>
      <c r="N50" s="159"/>
      <c r="O50" s="201"/>
      <c r="P50" s="159"/>
      <c r="Q50" s="159">
        <f t="shared" si="5"/>
        <v>0</v>
      </c>
    </row>
    <row r="51" spans="1:17">
      <c r="A51" s="19" t="s">
        <v>62</v>
      </c>
      <c r="B51" s="21" t="s">
        <v>61</v>
      </c>
      <c r="C51" s="21" t="s">
        <v>57</v>
      </c>
      <c r="D51" s="21" t="s">
        <v>17</v>
      </c>
      <c r="E51" s="22">
        <v>5845</v>
      </c>
      <c r="F51" s="26">
        <v>0</v>
      </c>
      <c r="G51" s="26">
        <v>0</v>
      </c>
      <c r="H51" s="26"/>
      <c r="I51" s="159"/>
      <c r="J51" s="159"/>
      <c r="K51" s="159"/>
      <c r="L51" s="159"/>
      <c r="M51" s="159"/>
      <c r="N51" s="159"/>
      <c r="O51" s="201"/>
      <c r="P51" s="159"/>
      <c r="Q51" s="159">
        <f t="shared" si="5"/>
        <v>0</v>
      </c>
    </row>
    <row r="52" spans="1:17">
      <c r="A52" s="19" t="s">
        <v>63</v>
      </c>
      <c r="B52" s="21" t="s">
        <v>61</v>
      </c>
      <c r="C52" s="21" t="s">
        <v>57</v>
      </c>
      <c r="D52" s="21" t="s">
        <v>17</v>
      </c>
      <c r="E52" s="22">
        <v>11690</v>
      </c>
      <c r="F52" s="26">
        <v>600</v>
      </c>
      <c r="G52" s="26">
        <v>600</v>
      </c>
      <c r="H52" s="26">
        <v>300</v>
      </c>
      <c r="I52" s="159">
        <v>152</v>
      </c>
      <c r="J52" s="159"/>
      <c r="K52" s="159"/>
      <c r="L52" s="159"/>
      <c r="M52" s="159">
        <v>7</v>
      </c>
      <c r="N52" s="159"/>
      <c r="O52" s="201"/>
      <c r="P52" s="159"/>
      <c r="Q52" s="159">
        <f t="shared" si="5"/>
        <v>159</v>
      </c>
    </row>
    <row r="53" spans="1:17">
      <c r="A53" s="19" t="s">
        <v>64</v>
      </c>
      <c r="B53" s="21" t="s">
        <v>61</v>
      </c>
      <c r="C53" s="21" t="s">
        <v>65</v>
      </c>
      <c r="D53" s="21" t="s">
        <v>17</v>
      </c>
      <c r="E53" s="22">
        <v>7570</v>
      </c>
      <c r="F53" s="26">
        <v>1618</v>
      </c>
      <c r="G53" s="26">
        <v>1618</v>
      </c>
      <c r="H53" s="26">
        <v>0</v>
      </c>
      <c r="I53" s="159"/>
      <c r="J53" s="159"/>
      <c r="K53" s="159"/>
      <c r="L53" s="159"/>
      <c r="M53" s="159"/>
      <c r="N53" s="159"/>
      <c r="O53" s="201"/>
      <c r="P53" s="159"/>
      <c r="Q53" s="159">
        <f t="shared" si="5"/>
        <v>0</v>
      </c>
    </row>
    <row r="54" spans="1:17">
      <c r="A54" s="19" t="s">
        <v>66</v>
      </c>
      <c r="B54" s="21"/>
      <c r="C54" s="21" t="s">
        <v>41</v>
      </c>
      <c r="D54" s="21" t="s">
        <v>11</v>
      </c>
      <c r="E54" s="22">
        <v>4900</v>
      </c>
      <c r="F54" s="48">
        <v>200</v>
      </c>
      <c r="G54" s="48">
        <v>200</v>
      </c>
      <c r="H54" s="48">
        <v>100</v>
      </c>
      <c r="I54" s="159"/>
      <c r="J54" s="159"/>
      <c r="K54" s="159"/>
      <c r="L54" s="159"/>
      <c r="M54" s="159"/>
      <c r="N54" s="159"/>
      <c r="O54" s="201"/>
      <c r="P54" s="159"/>
      <c r="Q54" s="159">
        <f t="shared" si="5"/>
        <v>0</v>
      </c>
    </row>
    <row r="55" spans="1:17">
      <c r="A55" s="19" t="s">
        <v>67</v>
      </c>
      <c r="B55" s="20"/>
      <c r="C55" s="21" t="s">
        <v>68</v>
      </c>
      <c r="D55" s="21" t="s">
        <v>11</v>
      </c>
      <c r="E55" s="21">
        <v>1058</v>
      </c>
      <c r="F55" s="48">
        <v>50</v>
      </c>
      <c r="G55" s="48">
        <v>50</v>
      </c>
      <c r="H55" s="48">
        <v>50</v>
      </c>
      <c r="I55" s="159"/>
      <c r="J55" s="159"/>
      <c r="K55" s="159"/>
      <c r="L55" s="159"/>
      <c r="M55" s="159"/>
      <c r="N55" s="159"/>
      <c r="O55" s="201"/>
      <c r="P55" s="159"/>
      <c r="Q55" s="159">
        <f t="shared" si="5"/>
        <v>0</v>
      </c>
    </row>
    <row r="56" spans="1:17">
      <c r="A56" s="19" t="s">
        <v>69</v>
      </c>
      <c r="B56" s="20"/>
      <c r="C56" s="21" t="s">
        <v>68</v>
      </c>
      <c r="D56" s="21" t="s">
        <v>11</v>
      </c>
      <c r="E56" s="21">
        <f>20.2*200</f>
        <v>4040</v>
      </c>
      <c r="F56" s="48">
        <v>350</v>
      </c>
      <c r="G56" s="48">
        <v>350</v>
      </c>
      <c r="H56" s="48">
        <v>200</v>
      </c>
      <c r="I56" s="159"/>
      <c r="J56" s="159"/>
      <c r="K56" s="159"/>
      <c r="L56" s="159"/>
      <c r="M56" s="159"/>
      <c r="N56" s="159"/>
      <c r="O56" s="201"/>
      <c r="P56" s="159"/>
      <c r="Q56" s="159">
        <f t="shared" si="5"/>
        <v>0</v>
      </c>
    </row>
    <row r="57" spans="1:17">
      <c r="A57" s="19" t="s">
        <v>202</v>
      </c>
      <c r="B57" s="19"/>
      <c r="C57" s="21" t="s">
        <v>68</v>
      </c>
      <c r="D57" s="21" t="s">
        <v>11</v>
      </c>
      <c r="E57" s="21">
        <f>12*200</f>
        <v>2400</v>
      </c>
      <c r="F57" s="48">
        <v>200</v>
      </c>
      <c r="G57" s="48">
        <v>200</v>
      </c>
      <c r="H57" s="48">
        <v>100</v>
      </c>
      <c r="I57" s="159"/>
      <c r="J57" s="159"/>
      <c r="K57" s="159"/>
      <c r="L57" s="159"/>
      <c r="M57" s="159"/>
      <c r="N57" s="159"/>
      <c r="O57" s="201"/>
      <c r="P57" s="159"/>
      <c r="Q57" s="159">
        <f t="shared" si="5"/>
        <v>0</v>
      </c>
    </row>
    <row r="58" spans="1:17">
      <c r="A58" s="19" t="s">
        <v>70</v>
      </c>
      <c r="B58" s="20"/>
      <c r="C58" s="21" t="s">
        <v>71</v>
      </c>
      <c r="D58" s="21" t="s">
        <v>11</v>
      </c>
      <c r="E58" s="21">
        <v>1073</v>
      </c>
      <c r="F58" s="48">
        <v>50</v>
      </c>
      <c r="G58" s="48">
        <v>50</v>
      </c>
      <c r="H58" s="48">
        <v>0</v>
      </c>
      <c r="I58" s="159"/>
      <c r="J58" s="159"/>
      <c r="K58" s="159"/>
      <c r="L58" s="159"/>
      <c r="M58" s="159"/>
      <c r="N58" s="159"/>
      <c r="O58" s="201"/>
      <c r="P58" s="159"/>
      <c r="Q58" s="159">
        <f t="shared" si="5"/>
        <v>0</v>
      </c>
    </row>
    <row r="59" spans="1:17">
      <c r="A59" s="19" t="s">
        <v>72</v>
      </c>
      <c r="B59" s="20"/>
      <c r="C59" s="21" t="s">
        <v>68</v>
      </c>
      <c r="D59" s="21" t="s">
        <v>11</v>
      </c>
      <c r="E59" s="21">
        <v>550</v>
      </c>
      <c r="F59" s="26"/>
      <c r="G59" s="26"/>
      <c r="H59" s="26">
        <v>0</v>
      </c>
      <c r="I59" s="159"/>
      <c r="J59" s="159"/>
      <c r="K59" s="159"/>
      <c r="L59" s="159"/>
      <c r="M59" s="159"/>
      <c r="N59" s="159"/>
      <c r="O59" s="201"/>
      <c r="P59" s="159"/>
      <c r="Q59" s="159">
        <f t="shared" si="5"/>
        <v>0</v>
      </c>
    </row>
    <row r="60" spans="1:17">
      <c r="A60" s="19" t="s">
        <v>73</v>
      </c>
      <c r="B60" s="20"/>
      <c r="C60" s="21" t="s">
        <v>29</v>
      </c>
      <c r="D60" s="21" t="s">
        <v>11</v>
      </c>
      <c r="E60" s="21">
        <v>956</v>
      </c>
      <c r="F60" s="26">
        <v>0</v>
      </c>
      <c r="G60" s="26">
        <v>0</v>
      </c>
      <c r="H60" s="26">
        <v>0</v>
      </c>
      <c r="I60" s="159"/>
      <c r="J60" s="159"/>
      <c r="K60" s="159"/>
      <c r="L60" s="159"/>
      <c r="M60" s="159"/>
      <c r="N60" s="159"/>
      <c r="O60" s="201"/>
      <c r="P60" s="159"/>
      <c r="Q60" s="159">
        <f t="shared" si="5"/>
        <v>0</v>
      </c>
    </row>
    <row r="61" spans="1:17">
      <c r="A61" s="19" t="s">
        <v>74</v>
      </c>
      <c r="B61" s="20"/>
      <c r="C61" s="21" t="s">
        <v>29</v>
      </c>
      <c r="D61" s="21" t="s">
        <v>11</v>
      </c>
      <c r="E61" s="22">
        <v>1599.489</v>
      </c>
      <c r="F61" s="26">
        <v>250</v>
      </c>
      <c r="G61" s="26">
        <v>250</v>
      </c>
      <c r="H61" s="26">
        <v>0</v>
      </c>
      <c r="I61" s="159"/>
      <c r="J61" s="159"/>
      <c r="K61" s="159"/>
      <c r="L61" s="159"/>
      <c r="M61" s="159"/>
      <c r="N61" s="159"/>
      <c r="O61" s="201"/>
      <c r="P61" s="159"/>
      <c r="Q61" s="159">
        <f t="shared" si="5"/>
        <v>0</v>
      </c>
    </row>
    <row r="62" spans="1:17">
      <c r="A62" s="19" t="s">
        <v>75</v>
      </c>
      <c r="B62" s="20"/>
      <c r="C62" s="21" t="s">
        <v>29</v>
      </c>
      <c r="D62" s="21" t="s">
        <v>11</v>
      </c>
      <c r="E62" s="21">
        <v>319</v>
      </c>
      <c r="F62" s="26">
        <v>50</v>
      </c>
      <c r="G62" s="26">
        <v>50</v>
      </c>
      <c r="H62" s="26">
        <v>0</v>
      </c>
      <c r="I62" s="159"/>
      <c r="J62" s="159"/>
      <c r="K62" s="159"/>
      <c r="L62" s="159"/>
      <c r="M62" s="159"/>
      <c r="N62" s="159"/>
      <c r="O62" s="201"/>
      <c r="P62" s="159"/>
      <c r="Q62" s="159">
        <f t="shared" si="5"/>
        <v>0</v>
      </c>
    </row>
    <row r="63" spans="1:17">
      <c r="A63" s="19" t="s">
        <v>76</v>
      </c>
      <c r="B63" s="20"/>
      <c r="C63" s="21" t="s">
        <v>29</v>
      </c>
      <c r="D63" s="21" t="s">
        <v>11</v>
      </c>
      <c r="E63" s="21">
        <v>963</v>
      </c>
      <c r="F63" s="26">
        <v>50</v>
      </c>
      <c r="G63" s="26">
        <v>50</v>
      </c>
      <c r="H63" s="26">
        <v>0</v>
      </c>
      <c r="I63" s="159"/>
      <c r="J63" s="159"/>
      <c r="K63" s="159"/>
      <c r="L63" s="159"/>
      <c r="M63" s="159"/>
      <c r="N63" s="159"/>
      <c r="O63" s="201"/>
      <c r="P63" s="159"/>
      <c r="Q63" s="159">
        <f t="shared" si="5"/>
        <v>0</v>
      </c>
    </row>
    <row r="64" spans="1:17">
      <c r="A64" s="19" t="s">
        <v>77</v>
      </c>
      <c r="B64" s="20"/>
      <c r="C64" s="21" t="s">
        <v>29</v>
      </c>
      <c r="D64" s="21" t="s">
        <v>11</v>
      </c>
      <c r="E64" s="22">
        <v>13000</v>
      </c>
      <c r="F64" s="26">
        <v>100</v>
      </c>
      <c r="G64" s="26">
        <v>100</v>
      </c>
      <c r="H64" s="26">
        <v>100</v>
      </c>
      <c r="I64" s="159">
        <v>19</v>
      </c>
      <c r="J64" s="159"/>
      <c r="K64" s="159"/>
      <c r="L64" s="159"/>
      <c r="M64" s="159">
        <v>21</v>
      </c>
      <c r="N64" s="159"/>
      <c r="O64" s="201">
        <v>7</v>
      </c>
      <c r="P64" s="159"/>
      <c r="Q64" s="159">
        <f t="shared" si="5"/>
        <v>47</v>
      </c>
    </row>
    <row r="65" spans="1:17">
      <c r="A65" s="27" t="s">
        <v>78</v>
      </c>
      <c r="B65" s="28"/>
      <c r="C65" s="29" t="s">
        <v>24</v>
      </c>
      <c r="D65" s="29" t="s">
        <v>17</v>
      </c>
      <c r="E65" s="30">
        <v>9774</v>
      </c>
      <c r="F65" s="38">
        <v>450</v>
      </c>
      <c r="G65" s="38">
        <v>450</v>
      </c>
      <c r="H65" s="38">
        <v>391</v>
      </c>
      <c r="I65" s="159"/>
      <c r="J65" s="159"/>
      <c r="K65" s="159"/>
      <c r="L65" s="159">
        <v>41</v>
      </c>
      <c r="M65" s="159"/>
      <c r="N65" s="159"/>
      <c r="O65" s="201"/>
      <c r="P65" s="159"/>
      <c r="Q65" s="159">
        <f t="shared" si="5"/>
        <v>41</v>
      </c>
    </row>
    <row r="66" spans="1:17">
      <c r="A66" s="19" t="s">
        <v>79</v>
      </c>
      <c r="B66" s="21" t="s">
        <v>61</v>
      </c>
      <c r="C66" s="21" t="s">
        <v>26</v>
      </c>
      <c r="D66" s="21" t="s">
        <v>17</v>
      </c>
      <c r="E66" s="22">
        <v>13329</v>
      </c>
      <c r="F66" s="26">
        <v>500</v>
      </c>
      <c r="G66" s="26">
        <v>500</v>
      </c>
      <c r="H66" s="26">
        <v>0</v>
      </c>
      <c r="I66" s="159"/>
      <c r="J66" s="159"/>
      <c r="K66" s="159"/>
      <c r="L66" s="159"/>
      <c r="M66" s="159"/>
      <c r="N66" s="159"/>
      <c r="O66" s="201"/>
      <c r="P66" s="159"/>
      <c r="Q66" s="159">
        <f t="shared" si="5"/>
        <v>0</v>
      </c>
    </row>
    <row r="67" spans="1:17">
      <c r="A67" s="19" t="s">
        <v>79</v>
      </c>
      <c r="B67" s="21" t="s">
        <v>61</v>
      </c>
      <c r="C67" s="21" t="s">
        <v>26</v>
      </c>
      <c r="D67" s="21" t="s">
        <v>17</v>
      </c>
      <c r="E67" s="22">
        <v>5332</v>
      </c>
      <c r="F67" s="26">
        <v>500</v>
      </c>
      <c r="G67" s="26">
        <v>500</v>
      </c>
      <c r="H67" s="26">
        <v>0</v>
      </c>
      <c r="I67" s="159"/>
      <c r="J67" s="159"/>
      <c r="K67" s="159"/>
      <c r="L67" s="159"/>
      <c r="M67" s="159"/>
      <c r="N67" s="159"/>
      <c r="O67" s="201"/>
      <c r="P67" s="159"/>
      <c r="Q67" s="159">
        <f t="shared" si="5"/>
        <v>0</v>
      </c>
    </row>
    <row r="68" spans="1:17" ht="12" thickBot="1">
      <c r="A68" s="56" t="s">
        <v>7</v>
      </c>
      <c r="B68" s="43" t="s">
        <v>7</v>
      </c>
      <c r="C68" s="44" t="s">
        <v>7</v>
      </c>
      <c r="D68" s="44" t="s">
        <v>7</v>
      </c>
      <c r="E68" s="57" t="s">
        <v>7</v>
      </c>
      <c r="F68" s="1"/>
      <c r="G68" s="1"/>
    </row>
    <row r="69" spans="1:17" ht="12" thickBot="1">
      <c r="A69" s="58" t="s">
        <v>80</v>
      </c>
      <c r="B69" s="59"/>
      <c r="C69" s="16"/>
      <c r="D69" s="15"/>
      <c r="E69" s="17">
        <f t="shared" ref="E69:Q69" si="6">SUM(E71:E91)</f>
        <v>272976.37343000004</v>
      </c>
      <c r="F69" s="17">
        <f t="shared" si="6"/>
        <v>6169</v>
      </c>
      <c r="G69" s="17">
        <f t="shared" si="6"/>
        <v>6247</v>
      </c>
      <c r="H69" s="17">
        <f t="shared" si="6"/>
        <v>5804</v>
      </c>
      <c r="I69" s="17">
        <f t="shared" si="6"/>
        <v>821</v>
      </c>
      <c r="J69" s="17">
        <f t="shared" si="6"/>
        <v>219</v>
      </c>
      <c r="K69" s="17">
        <f t="shared" si="6"/>
        <v>1</v>
      </c>
      <c r="L69" s="17">
        <f t="shared" si="6"/>
        <v>245</v>
      </c>
      <c r="M69" s="17">
        <f>SUM(M71:M91)</f>
        <v>457</v>
      </c>
      <c r="N69" s="17">
        <f>SUM(N71:N91)</f>
        <v>1294</v>
      </c>
      <c r="O69" s="199">
        <f>SUM(O71:O91)</f>
        <v>303</v>
      </c>
      <c r="P69" s="17">
        <f>SUM(P71:P91)</f>
        <v>242</v>
      </c>
      <c r="Q69" s="17">
        <f t="shared" si="6"/>
        <v>3582</v>
      </c>
    </row>
    <row r="70" spans="1:17">
      <c r="A70" s="56" t="s">
        <v>7</v>
      </c>
      <c r="B70" s="43" t="s">
        <v>7</v>
      </c>
      <c r="C70" s="44" t="s">
        <v>7</v>
      </c>
      <c r="D70" s="44" t="s">
        <v>7</v>
      </c>
      <c r="E70" s="44" t="s">
        <v>7</v>
      </c>
      <c r="F70" s="1"/>
      <c r="G70" s="1"/>
    </row>
    <row r="71" spans="1:17">
      <c r="A71" s="19" t="s">
        <v>81</v>
      </c>
      <c r="B71" s="21"/>
      <c r="C71" s="21" t="s">
        <v>82</v>
      </c>
      <c r="D71" s="21" t="s">
        <v>17</v>
      </c>
      <c r="E71" s="22">
        <v>2689</v>
      </c>
      <c r="F71" s="26"/>
      <c r="G71" s="26"/>
      <c r="H71" s="26"/>
      <c r="I71" s="159"/>
      <c r="J71" s="159"/>
      <c r="K71" s="159"/>
      <c r="L71" s="159"/>
      <c r="M71" s="159"/>
      <c r="N71" s="159"/>
      <c r="O71" s="201"/>
      <c r="P71" s="159"/>
      <c r="Q71" s="159">
        <f>SUM(I71:P71)</f>
        <v>0</v>
      </c>
    </row>
    <row r="72" spans="1:17">
      <c r="A72" s="19" t="s">
        <v>83</v>
      </c>
      <c r="B72" s="21"/>
      <c r="C72" s="21" t="s">
        <v>24</v>
      </c>
      <c r="D72" s="21" t="s">
        <v>17</v>
      </c>
      <c r="E72" s="22">
        <v>921</v>
      </c>
      <c r="F72" s="26">
        <v>0</v>
      </c>
      <c r="G72" s="26">
        <v>0</v>
      </c>
      <c r="H72" s="26"/>
      <c r="I72" s="159"/>
      <c r="J72" s="159"/>
      <c r="K72" s="159"/>
      <c r="L72" s="159"/>
      <c r="M72" s="159"/>
      <c r="N72" s="159"/>
      <c r="O72" s="201"/>
      <c r="P72" s="159"/>
      <c r="Q72" s="159">
        <f t="shared" ref="Q72:Q91" si="7">SUM(I72:P72)</f>
        <v>0</v>
      </c>
    </row>
    <row r="73" spans="1:17">
      <c r="A73" s="60" t="s">
        <v>84</v>
      </c>
      <c r="B73" s="61"/>
      <c r="C73" s="21" t="s">
        <v>59</v>
      </c>
      <c r="D73" s="21" t="s">
        <v>17</v>
      </c>
      <c r="E73" s="22">
        <v>13444</v>
      </c>
      <c r="F73" s="26"/>
      <c r="G73" s="26"/>
      <c r="H73" s="26"/>
      <c r="I73" s="159"/>
      <c r="J73" s="159"/>
      <c r="K73" s="159"/>
      <c r="L73" s="159"/>
      <c r="M73" s="159"/>
      <c r="N73" s="159"/>
      <c r="O73" s="201"/>
      <c r="P73" s="159"/>
      <c r="Q73" s="159">
        <f t="shared" si="7"/>
        <v>0</v>
      </c>
    </row>
    <row r="74" spans="1:17">
      <c r="A74" s="62" t="s">
        <v>85</v>
      </c>
      <c r="B74" s="63" t="s">
        <v>61</v>
      </c>
      <c r="C74" s="64" t="s">
        <v>86</v>
      </c>
      <c r="D74" s="64" t="s">
        <v>17</v>
      </c>
      <c r="E74" s="63">
        <v>4798.4670000000006</v>
      </c>
      <c r="F74" s="65">
        <v>700</v>
      </c>
      <c r="G74" s="65">
        <v>700</v>
      </c>
      <c r="H74" s="65">
        <v>1500</v>
      </c>
      <c r="I74" s="159">
        <v>572</v>
      </c>
      <c r="J74" s="159"/>
      <c r="K74" s="159"/>
      <c r="L74" s="159"/>
      <c r="M74" s="159">
        <v>6</v>
      </c>
      <c r="N74" s="159"/>
      <c r="O74" s="201">
        <v>4</v>
      </c>
      <c r="P74" s="159">
        <v>57</v>
      </c>
      <c r="Q74" s="159">
        <f t="shared" si="7"/>
        <v>639</v>
      </c>
    </row>
    <row r="75" spans="1:17">
      <c r="A75" s="66" t="s">
        <v>87</v>
      </c>
      <c r="B75" s="67"/>
      <c r="C75" s="68" t="s">
        <v>29</v>
      </c>
      <c r="D75" s="68" t="s">
        <v>11</v>
      </c>
      <c r="E75" s="67">
        <v>617</v>
      </c>
      <c r="F75" s="26">
        <v>150</v>
      </c>
      <c r="G75" s="26">
        <v>150</v>
      </c>
      <c r="H75" s="26">
        <v>177</v>
      </c>
      <c r="I75" s="159"/>
      <c r="J75" s="159"/>
      <c r="K75" s="159"/>
      <c r="L75" s="159"/>
      <c r="M75" s="159"/>
      <c r="N75" s="159"/>
      <c r="O75" s="201"/>
      <c r="P75" s="159"/>
      <c r="Q75" s="159">
        <f t="shared" si="7"/>
        <v>0</v>
      </c>
    </row>
    <row r="76" spans="1:17">
      <c r="A76" s="69" t="s">
        <v>88</v>
      </c>
      <c r="B76" s="36"/>
      <c r="C76" s="35" t="s">
        <v>29</v>
      </c>
      <c r="D76" s="35" t="s">
        <v>11</v>
      </c>
      <c r="E76" s="36">
        <v>337</v>
      </c>
      <c r="F76" s="37"/>
      <c r="G76" s="37">
        <v>78</v>
      </c>
      <c r="H76" s="37">
        <v>100</v>
      </c>
      <c r="I76" s="159">
        <v>26</v>
      </c>
      <c r="J76" s="159"/>
      <c r="K76" s="159"/>
      <c r="L76" s="159"/>
      <c r="M76" s="159">
        <v>55</v>
      </c>
      <c r="N76" s="159"/>
      <c r="O76" s="201">
        <v>1</v>
      </c>
      <c r="P76" s="159">
        <v>1</v>
      </c>
      <c r="Q76" s="159">
        <f t="shared" si="7"/>
        <v>83</v>
      </c>
    </row>
    <row r="77" spans="1:17">
      <c r="A77" s="70" t="s">
        <v>89</v>
      </c>
      <c r="B77" s="55"/>
      <c r="C77" s="54" t="s">
        <v>24</v>
      </c>
      <c r="D77" s="54" t="s">
        <v>17</v>
      </c>
      <c r="E77" s="55">
        <v>178</v>
      </c>
      <c r="F77" s="26">
        <v>58</v>
      </c>
      <c r="G77" s="26">
        <v>58</v>
      </c>
      <c r="H77" s="26">
        <v>0</v>
      </c>
      <c r="I77" s="159"/>
      <c r="J77" s="159"/>
      <c r="K77" s="159"/>
      <c r="L77" s="159"/>
      <c r="M77" s="159"/>
      <c r="N77" s="159"/>
      <c r="O77" s="201"/>
      <c r="P77" s="159"/>
      <c r="Q77" s="159">
        <f t="shared" si="7"/>
        <v>0</v>
      </c>
    </row>
    <row r="78" spans="1:17">
      <c r="A78" s="71" t="s">
        <v>89</v>
      </c>
      <c r="B78" s="30"/>
      <c r="C78" s="29" t="s">
        <v>24</v>
      </c>
      <c r="D78" s="29" t="s">
        <v>17</v>
      </c>
      <c r="E78" s="30">
        <v>12228</v>
      </c>
      <c r="F78" s="38">
        <v>335</v>
      </c>
      <c r="G78" s="38">
        <v>335</v>
      </c>
      <c r="H78" s="38">
        <v>927</v>
      </c>
      <c r="I78" s="159">
        <v>8</v>
      </c>
      <c r="J78" s="159">
        <v>6</v>
      </c>
      <c r="K78" s="159">
        <v>1</v>
      </c>
      <c r="L78" s="159">
        <v>69</v>
      </c>
      <c r="M78" s="159">
        <v>10</v>
      </c>
      <c r="N78" s="159">
        <v>1090</v>
      </c>
      <c r="O78" s="201">
        <v>7</v>
      </c>
      <c r="P78" s="159">
        <v>10</v>
      </c>
      <c r="Q78" s="159">
        <f t="shared" si="7"/>
        <v>1201</v>
      </c>
    </row>
    <row r="79" spans="1:17">
      <c r="A79" s="19" t="s">
        <v>90</v>
      </c>
      <c r="B79" s="20"/>
      <c r="C79" s="21" t="s">
        <v>24</v>
      </c>
      <c r="D79" s="21" t="s">
        <v>17</v>
      </c>
      <c r="E79" s="21">
        <v>7997</v>
      </c>
      <c r="F79" s="72">
        <v>450</v>
      </c>
      <c r="G79" s="132">
        <v>450</v>
      </c>
      <c r="H79" s="72">
        <v>500</v>
      </c>
      <c r="I79" s="159"/>
      <c r="J79" s="159"/>
      <c r="K79" s="159"/>
      <c r="L79" s="159"/>
      <c r="M79" s="159"/>
      <c r="N79" s="159"/>
      <c r="O79" s="201"/>
      <c r="P79" s="159"/>
      <c r="Q79" s="159">
        <f t="shared" si="7"/>
        <v>0</v>
      </c>
    </row>
    <row r="80" spans="1:17">
      <c r="A80" s="19" t="s">
        <v>91</v>
      </c>
      <c r="B80" s="21" t="s">
        <v>61</v>
      </c>
      <c r="C80" s="21" t="s">
        <v>86</v>
      </c>
      <c r="D80" s="21" t="s">
        <v>17</v>
      </c>
      <c r="E80" s="22">
        <v>21327</v>
      </c>
      <c r="F80" s="72">
        <v>1500</v>
      </c>
      <c r="G80" s="72">
        <v>1500</v>
      </c>
      <c r="H80" s="72">
        <v>2500</v>
      </c>
      <c r="I80" s="159">
        <v>215</v>
      </c>
      <c r="J80" s="159">
        <v>213</v>
      </c>
      <c r="K80" s="159"/>
      <c r="L80" s="159">
        <v>176</v>
      </c>
      <c r="M80" s="159">
        <v>386</v>
      </c>
      <c r="N80" s="159">
        <v>204</v>
      </c>
      <c r="O80" s="201">
        <v>291</v>
      </c>
      <c r="P80" s="159">
        <v>174</v>
      </c>
      <c r="Q80" s="159">
        <f t="shared" si="7"/>
        <v>1659</v>
      </c>
    </row>
    <row r="81" spans="1:17">
      <c r="A81" s="19" t="s">
        <v>92</v>
      </c>
      <c r="B81" s="21" t="s">
        <v>61</v>
      </c>
      <c r="C81" s="21" t="s">
        <v>86</v>
      </c>
      <c r="D81" s="21" t="s">
        <v>17</v>
      </c>
      <c r="E81" s="22">
        <v>4443</v>
      </c>
      <c r="F81" s="72"/>
      <c r="G81" s="72">
        <v>0</v>
      </c>
      <c r="H81" s="72">
        <v>0</v>
      </c>
      <c r="I81" s="159"/>
      <c r="J81" s="159"/>
      <c r="K81" s="159"/>
      <c r="L81" s="159"/>
      <c r="M81" s="159"/>
      <c r="N81" s="159"/>
      <c r="O81" s="201"/>
      <c r="P81" s="159"/>
      <c r="Q81" s="159">
        <f t="shared" si="7"/>
        <v>0</v>
      </c>
    </row>
    <row r="82" spans="1:17">
      <c r="A82" s="19" t="s">
        <v>93</v>
      </c>
      <c r="B82" s="21" t="s">
        <v>61</v>
      </c>
      <c r="C82" s="21" t="s">
        <v>86</v>
      </c>
      <c r="D82" s="21" t="s">
        <v>17</v>
      </c>
      <c r="E82" s="22">
        <v>1066</v>
      </c>
      <c r="F82" s="72"/>
      <c r="G82" s="72">
        <v>0</v>
      </c>
      <c r="H82" s="72">
        <v>0</v>
      </c>
      <c r="I82" s="159"/>
      <c r="J82" s="159"/>
      <c r="K82" s="159"/>
      <c r="L82" s="159"/>
      <c r="M82" s="159"/>
      <c r="N82" s="159"/>
      <c r="O82" s="201"/>
      <c r="P82" s="159"/>
      <c r="Q82" s="159">
        <f t="shared" si="7"/>
        <v>0</v>
      </c>
    </row>
    <row r="83" spans="1:17">
      <c r="A83" s="19" t="s">
        <v>94</v>
      </c>
      <c r="B83" s="21" t="s">
        <v>61</v>
      </c>
      <c r="C83" s="21" t="s">
        <v>95</v>
      </c>
      <c r="D83" s="21" t="s">
        <v>17</v>
      </c>
      <c r="E83" s="22">
        <v>2310</v>
      </c>
      <c r="F83" s="72">
        <v>1460</v>
      </c>
      <c r="G83" s="72">
        <v>1460</v>
      </c>
      <c r="H83" s="72">
        <v>0</v>
      </c>
      <c r="I83" s="159"/>
      <c r="J83" s="159"/>
      <c r="K83" s="159"/>
      <c r="L83" s="159"/>
      <c r="M83" s="159"/>
      <c r="N83" s="159"/>
      <c r="O83" s="201"/>
      <c r="P83" s="159"/>
      <c r="Q83" s="159">
        <f t="shared" si="7"/>
        <v>0</v>
      </c>
    </row>
    <row r="84" spans="1:17">
      <c r="A84" s="19" t="s">
        <v>96</v>
      </c>
      <c r="B84" s="21" t="s">
        <v>61</v>
      </c>
      <c r="C84" s="21" t="s">
        <v>95</v>
      </c>
      <c r="D84" s="21" t="s">
        <v>17</v>
      </c>
      <c r="E84" s="22">
        <v>1066</v>
      </c>
      <c r="F84" s="72">
        <v>716</v>
      </c>
      <c r="G84" s="72">
        <v>716</v>
      </c>
      <c r="H84" s="72">
        <v>0</v>
      </c>
      <c r="I84" s="159"/>
      <c r="J84" s="159"/>
      <c r="K84" s="159"/>
      <c r="L84" s="159"/>
      <c r="M84" s="159"/>
      <c r="N84" s="159"/>
      <c r="O84" s="201"/>
      <c r="P84" s="159"/>
      <c r="Q84" s="159">
        <f t="shared" si="7"/>
        <v>0</v>
      </c>
    </row>
    <row r="85" spans="1:17">
      <c r="A85" s="19" t="s">
        <v>97</v>
      </c>
      <c r="B85" s="21" t="s">
        <v>61</v>
      </c>
      <c r="C85" s="21" t="s">
        <v>95</v>
      </c>
      <c r="D85" s="21" t="s">
        <v>17</v>
      </c>
      <c r="E85" s="22">
        <v>2488</v>
      </c>
      <c r="F85" s="72">
        <v>0</v>
      </c>
      <c r="G85" s="72">
        <v>0</v>
      </c>
      <c r="H85" s="72">
        <v>0</v>
      </c>
      <c r="I85" s="159"/>
      <c r="J85" s="159"/>
      <c r="K85" s="159"/>
      <c r="L85" s="159"/>
      <c r="M85" s="159"/>
      <c r="N85" s="159"/>
      <c r="O85" s="201"/>
      <c r="P85" s="159"/>
      <c r="Q85" s="159">
        <f t="shared" si="7"/>
        <v>0</v>
      </c>
    </row>
    <row r="86" spans="1:17">
      <c r="A86" s="73" t="s">
        <v>98</v>
      </c>
      <c r="B86" s="74" t="s">
        <v>61</v>
      </c>
      <c r="C86" s="74" t="s">
        <v>26</v>
      </c>
      <c r="D86" s="74" t="s">
        <v>17</v>
      </c>
      <c r="E86" s="75">
        <v>6900.90643</v>
      </c>
      <c r="F86" s="76">
        <v>0</v>
      </c>
      <c r="G86" s="76">
        <v>0</v>
      </c>
      <c r="H86" s="76">
        <v>0</v>
      </c>
      <c r="I86" s="159"/>
      <c r="J86" s="159"/>
      <c r="K86" s="159"/>
      <c r="L86" s="159"/>
      <c r="M86" s="159"/>
      <c r="N86" s="159"/>
      <c r="O86" s="201"/>
      <c r="P86" s="159"/>
      <c r="Q86" s="159">
        <f t="shared" si="7"/>
        <v>0</v>
      </c>
    </row>
    <row r="87" spans="1:17">
      <c r="A87" s="19" t="s">
        <v>99</v>
      </c>
      <c r="B87" s="21" t="s">
        <v>61</v>
      </c>
      <c r="C87" s="21" t="s">
        <v>65</v>
      </c>
      <c r="D87" s="21" t="s">
        <v>17</v>
      </c>
      <c r="E87" s="22">
        <v>10620</v>
      </c>
      <c r="F87" s="72"/>
      <c r="G87" s="72">
        <v>0</v>
      </c>
      <c r="H87" s="72">
        <v>0</v>
      </c>
      <c r="I87" s="159"/>
      <c r="J87" s="159"/>
      <c r="K87" s="159"/>
      <c r="L87" s="159"/>
      <c r="M87" s="159"/>
      <c r="N87" s="159"/>
      <c r="O87" s="201"/>
      <c r="P87" s="159"/>
      <c r="Q87" s="159">
        <f t="shared" si="7"/>
        <v>0</v>
      </c>
    </row>
    <row r="88" spans="1:17">
      <c r="A88" s="19" t="s">
        <v>60</v>
      </c>
      <c r="B88" s="21" t="s">
        <v>61</v>
      </c>
      <c r="C88" s="21" t="s">
        <v>86</v>
      </c>
      <c r="D88" s="21" t="s">
        <v>17</v>
      </c>
      <c r="E88" s="22">
        <v>5332</v>
      </c>
      <c r="F88" s="72">
        <v>800</v>
      </c>
      <c r="G88" s="72">
        <v>800</v>
      </c>
      <c r="H88" s="72">
        <v>100</v>
      </c>
      <c r="I88" s="159"/>
      <c r="J88" s="159"/>
      <c r="K88" s="159"/>
      <c r="L88" s="159"/>
      <c r="M88" s="159"/>
      <c r="N88" s="159"/>
      <c r="O88" s="201"/>
      <c r="P88" s="159"/>
      <c r="Q88" s="159">
        <f t="shared" si="7"/>
        <v>0</v>
      </c>
    </row>
    <row r="89" spans="1:17">
      <c r="A89" s="19" t="s">
        <v>100</v>
      </c>
      <c r="B89" s="21" t="s">
        <v>61</v>
      </c>
      <c r="C89" s="21" t="s">
        <v>65</v>
      </c>
      <c r="D89" s="21" t="s">
        <v>17</v>
      </c>
      <c r="E89" s="22">
        <v>61220</v>
      </c>
      <c r="F89" s="72"/>
      <c r="G89" s="72">
        <v>0</v>
      </c>
      <c r="H89" s="72">
        <v>0</v>
      </c>
      <c r="I89" s="159"/>
      <c r="J89" s="159"/>
      <c r="K89" s="159"/>
      <c r="L89" s="159"/>
      <c r="M89" s="159"/>
      <c r="N89" s="159"/>
      <c r="O89" s="201"/>
      <c r="P89" s="159"/>
      <c r="Q89" s="159">
        <f t="shared" si="7"/>
        <v>0</v>
      </c>
    </row>
    <row r="90" spans="1:17">
      <c r="A90" s="73" t="s">
        <v>101</v>
      </c>
      <c r="B90" s="74" t="s">
        <v>61</v>
      </c>
      <c r="C90" s="74" t="s">
        <v>65</v>
      </c>
      <c r="D90" s="74" t="s">
        <v>17</v>
      </c>
      <c r="E90" s="75">
        <v>25592</v>
      </c>
      <c r="F90" s="76"/>
      <c r="G90" s="76">
        <v>0</v>
      </c>
      <c r="H90" s="76">
        <v>0</v>
      </c>
      <c r="I90" s="159"/>
      <c r="J90" s="159"/>
      <c r="K90" s="159"/>
      <c r="L90" s="159"/>
      <c r="M90" s="159"/>
      <c r="N90" s="159"/>
      <c r="O90" s="201"/>
      <c r="P90" s="159"/>
      <c r="Q90" s="159">
        <f t="shared" si="7"/>
        <v>0</v>
      </c>
    </row>
    <row r="91" spans="1:17">
      <c r="A91" s="19" t="s">
        <v>102</v>
      </c>
      <c r="B91" s="21" t="s">
        <v>61</v>
      </c>
      <c r="C91" s="21" t="s">
        <v>65</v>
      </c>
      <c r="D91" s="21" t="s">
        <v>17</v>
      </c>
      <c r="E91" s="22">
        <v>87402</v>
      </c>
      <c r="F91" s="72"/>
      <c r="G91" s="72">
        <v>0</v>
      </c>
      <c r="H91" s="72">
        <v>0</v>
      </c>
      <c r="I91" s="159"/>
      <c r="J91" s="159"/>
      <c r="K91" s="159"/>
      <c r="L91" s="159"/>
      <c r="M91" s="159"/>
      <c r="N91" s="159"/>
      <c r="O91" s="201"/>
      <c r="P91" s="159"/>
      <c r="Q91" s="159">
        <f t="shared" si="7"/>
        <v>0</v>
      </c>
    </row>
    <row r="92" spans="1:17" ht="12" thickBot="1">
      <c r="A92" s="43" t="s">
        <v>7</v>
      </c>
      <c r="B92" s="43" t="s">
        <v>7</v>
      </c>
      <c r="C92" s="44" t="s">
        <v>7</v>
      </c>
      <c r="D92" s="44" t="s">
        <v>7</v>
      </c>
      <c r="E92" s="44" t="s">
        <v>7</v>
      </c>
      <c r="F92" s="77"/>
      <c r="G92" s="77"/>
    </row>
    <row r="93" spans="1:17" ht="12" thickBot="1">
      <c r="A93" s="14" t="s">
        <v>103</v>
      </c>
      <c r="B93" s="59"/>
      <c r="C93" s="15"/>
      <c r="D93" s="16"/>
      <c r="E93" s="17">
        <f>SUM(E97:E102)</f>
        <v>17723</v>
      </c>
      <c r="F93" s="17">
        <f t="shared" ref="F93:Q93" si="8">SUM(F95:F102)</f>
        <v>2368</v>
      </c>
      <c r="G93" s="17">
        <f t="shared" si="8"/>
        <v>2756</v>
      </c>
      <c r="H93" s="17">
        <f t="shared" si="8"/>
        <v>3111</v>
      </c>
      <c r="I93" s="17">
        <f t="shared" si="8"/>
        <v>160</v>
      </c>
      <c r="J93" s="17">
        <f t="shared" si="8"/>
        <v>10</v>
      </c>
      <c r="K93" s="17">
        <f t="shared" si="8"/>
        <v>134</v>
      </c>
      <c r="L93" s="17">
        <f t="shared" si="8"/>
        <v>0</v>
      </c>
      <c r="M93" s="17">
        <f>SUM(M95:M102)</f>
        <v>0</v>
      </c>
      <c r="N93" s="17">
        <f>SUM(N95:N102)</f>
        <v>21</v>
      </c>
      <c r="O93" s="199">
        <f>SUM(O95:O102)</f>
        <v>90</v>
      </c>
      <c r="P93" s="17">
        <f>SUM(P95:P102)</f>
        <v>0</v>
      </c>
      <c r="Q93" s="17">
        <f t="shared" si="8"/>
        <v>415</v>
      </c>
    </row>
    <row r="94" spans="1:17">
      <c r="A94" s="78" t="s">
        <v>7</v>
      </c>
      <c r="B94" s="78" t="s">
        <v>7</v>
      </c>
      <c r="C94" s="79" t="s">
        <v>7</v>
      </c>
      <c r="D94" s="79" t="s">
        <v>7</v>
      </c>
      <c r="E94" s="79" t="s">
        <v>7</v>
      </c>
      <c r="F94" s="77"/>
      <c r="G94" s="77"/>
    </row>
    <row r="95" spans="1:17">
      <c r="A95" s="80" t="s">
        <v>104</v>
      </c>
      <c r="B95" s="29" t="s">
        <v>61</v>
      </c>
      <c r="C95" s="29" t="s">
        <v>26</v>
      </c>
      <c r="D95" s="29" t="s">
        <v>17</v>
      </c>
      <c r="E95" s="30">
        <v>2666</v>
      </c>
      <c r="F95" s="81">
        <v>200</v>
      </c>
      <c r="G95" s="81">
        <v>127</v>
      </c>
      <c r="H95" s="81">
        <v>253</v>
      </c>
      <c r="I95" s="159"/>
      <c r="J95" s="159"/>
      <c r="K95" s="159"/>
      <c r="L95" s="159"/>
      <c r="M95" s="159"/>
      <c r="N95" s="159"/>
      <c r="O95" s="201"/>
      <c r="P95" s="159"/>
      <c r="Q95" s="159">
        <f>SUM(I95:P95)</f>
        <v>0</v>
      </c>
    </row>
    <row r="96" spans="1:17">
      <c r="A96" s="82" t="s">
        <v>105</v>
      </c>
      <c r="B96" s="83"/>
      <c r="C96" s="83" t="s">
        <v>24</v>
      </c>
      <c r="D96" s="83" t="s">
        <v>17</v>
      </c>
      <c r="E96" s="84">
        <v>2656</v>
      </c>
      <c r="F96" s="85"/>
      <c r="G96" s="85">
        <v>277</v>
      </c>
      <c r="H96" s="133">
        <v>1403</v>
      </c>
      <c r="I96" s="159"/>
      <c r="J96" s="159">
        <v>10</v>
      </c>
      <c r="K96" s="159"/>
      <c r="L96" s="159"/>
      <c r="M96" s="159"/>
      <c r="N96" s="159">
        <v>21</v>
      </c>
      <c r="O96" s="201"/>
      <c r="P96" s="159"/>
      <c r="Q96" s="159">
        <f t="shared" ref="Q96:Q102" si="9">SUM(I96:P96)</f>
        <v>31</v>
      </c>
    </row>
    <row r="97" spans="1:17">
      <c r="A97" s="20" t="s">
        <v>106</v>
      </c>
      <c r="B97" s="20"/>
      <c r="C97" s="21" t="s">
        <v>24</v>
      </c>
      <c r="D97" s="21" t="s">
        <v>17</v>
      </c>
      <c r="E97" s="22">
        <v>912</v>
      </c>
      <c r="F97" s="72">
        <v>184</v>
      </c>
      <c r="G97" s="72">
        <v>184</v>
      </c>
      <c r="H97" s="72">
        <v>100</v>
      </c>
      <c r="I97" s="159"/>
      <c r="J97" s="159"/>
      <c r="K97" s="159"/>
      <c r="L97" s="159"/>
      <c r="M97" s="159"/>
      <c r="N97" s="159"/>
      <c r="O97" s="201"/>
      <c r="P97" s="159"/>
      <c r="Q97" s="159">
        <f t="shared" si="9"/>
        <v>0</v>
      </c>
    </row>
    <row r="98" spans="1:17">
      <c r="A98" s="20" t="s">
        <v>106</v>
      </c>
      <c r="B98" s="20"/>
      <c r="C98" s="21" t="s">
        <v>24</v>
      </c>
      <c r="D98" s="21" t="s">
        <v>11</v>
      </c>
      <c r="E98" s="22">
        <v>912</v>
      </c>
      <c r="F98" s="72">
        <v>0</v>
      </c>
      <c r="G98" s="72">
        <v>184</v>
      </c>
      <c r="H98" s="72">
        <v>100</v>
      </c>
      <c r="I98" s="159"/>
      <c r="J98" s="159"/>
      <c r="K98" s="159"/>
      <c r="L98" s="159"/>
      <c r="M98" s="159"/>
      <c r="N98" s="159"/>
      <c r="O98" s="201"/>
      <c r="P98" s="159"/>
      <c r="Q98" s="159">
        <f t="shared" si="9"/>
        <v>0</v>
      </c>
    </row>
    <row r="99" spans="1:17">
      <c r="A99" s="86" t="s">
        <v>107</v>
      </c>
      <c r="B99" s="86"/>
      <c r="C99" s="54" t="s">
        <v>24</v>
      </c>
      <c r="D99" s="54" t="s">
        <v>11</v>
      </c>
      <c r="E99" s="55">
        <v>4443</v>
      </c>
      <c r="F99" s="72">
        <v>800</v>
      </c>
      <c r="G99" s="72">
        <v>800</v>
      </c>
      <c r="H99" s="72">
        <v>800</v>
      </c>
      <c r="I99" s="159"/>
      <c r="J99" s="159"/>
      <c r="K99" s="159"/>
      <c r="L99" s="159"/>
      <c r="M99" s="159"/>
      <c r="N99" s="159"/>
      <c r="O99" s="201">
        <v>53</v>
      </c>
      <c r="P99" s="159"/>
      <c r="Q99" s="159">
        <f t="shared" si="9"/>
        <v>53</v>
      </c>
    </row>
    <row r="100" spans="1:17">
      <c r="A100" s="20" t="s">
        <v>108</v>
      </c>
      <c r="B100" s="21"/>
      <c r="C100" s="21" t="s">
        <v>24</v>
      </c>
      <c r="D100" s="21" t="s">
        <v>17</v>
      </c>
      <c r="E100" s="22">
        <v>2617</v>
      </c>
      <c r="F100" s="87">
        <v>184</v>
      </c>
      <c r="G100" s="87">
        <v>184</v>
      </c>
      <c r="H100" s="87">
        <v>455</v>
      </c>
      <c r="I100" s="159">
        <v>160</v>
      </c>
      <c r="J100" s="159"/>
      <c r="K100" s="159">
        <v>134</v>
      </c>
      <c r="L100" s="159"/>
      <c r="M100" s="159"/>
      <c r="N100" s="159"/>
      <c r="O100" s="201">
        <v>37</v>
      </c>
      <c r="P100" s="159"/>
      <c r="Q100" s="159">
        <f t="shared" si="9"/>
        <v>331</v>
      </c>
    </row>
    <row r="101" spans="1:17">
      <c r="A101" s="20" t="s">
        <v>109</v>
      </c>
      <c r="B101" s="21" t="s">
        <v>61</v>
      </c>
      <c r="C101" s="21" t="s">
        <v>57</v>
      </c>
      <c r="D101" s="21" t="s">
        <v>17</v>
      </c>
      <c r="E101" s="22">
        <v>3507</v>
      </c>
      <c r="F101" s="72">
        <v>0</v>
      </c>
      <c r="G101" s="72">
        <v>0</v>
      </c>
      <c r="H101" s="72">
        <v>0</v>
      </c>
      <c r="I101" s="159"/>
      <c r="J101" s="159"/>
      <c r="K101" s="159"/>
      <c r="L101" s="159"/>
      <c r="M101" s="159"/>
      <c r="N101" s="159"/>
      <c r="O101" s="201"/>
      <c r="P101" s="159"/>
      <c r="Q101" s="159">
        <f t="shared" si="9"/>
        <v>0</v>
      </c>
    </row>
    <row r="102" spans="1:17">
      <c r="A102" s="20" t="s">
        <v>109</v>
      </c>
      <c r="B102" s="21" t="s">
        <v>61</v>
      </c>
      <c r="C102" s="21" t="s">
        <v>86</v>
      </c>
      <c r="D102" s="21" t="s">
        <v>17</v>
      </c>
      <c r="E102" s="22">
        <v>5332</v>
      </c>
      <c r="F102" s="72">
        <v>1000</v>
      </c>
      <c r="G102" s="72">
        <v>1000</v>
      </c>
      <c r="H102" s="72">
        <v>0</v>
      </c>
      <c r="I102" s="159"/>
      <c r="J102" s="159"/>
      <c r="K102" s="159"/>
      <c r="L102" s="159"/>
      <c r="M102" s="159"/>
      <c r="N102" s="159"/>
      <c r="O102" s="201"/>
      <c r="P102" s="159"/>
      <c r="Q102" s="159">
        <f t="shared" si="9"/>
        <v>0</v>
      </c>
    </row>
    <row r="103" spans="1:17" ht="12" thickBot="1">
      <c r="A103" s="43" t="s">
        <v>7</v>
      </c>
      <c r="B103" s="43" t="s">
        <v>7</v>
      </c>
      <c r="C103" s="44" t="s">
        <v>7</v>
      </c>
      <c r="D103" s="44" t="s">
        <v>7</v>
      </c>
      <c r="E103" s="44" t="s">
        <v>7</v>
      </c>
      <c r="F103" s="77"/>
      <c r="G103" s="77"/>
    </row>
    <row r="104" spans="1:17" ht="12" thickBot="1">
      <c r="A104" s="45" t="s">
        <v>110</v>
      </c>
      <c r="B104" s="46"/>
      <c r="C104" s="46"/>
      <c r="D104" s="47"/>
      <c r="E104" s="17">
        <f t="shared" ref="E104:Q104" si="10">SUM(E106:E129)</f>
        <v>35998</v>
      </c>
      <c r="F104" s="17">
        <f t="shared" si="10"/>
        <v>2973</v>
      </c>
      <c r="G104" s="17">
        <f t="shared" si="10"/>
        <v>3273</v>
      </c>
      <c r="H104" s="17">
        <f t="shared" si="10"/>
        <v>1991</v>
      </c>
      <c r="I104" s="17">
        <f t="shared" si="10"/>
        <v>41</v>
      </c>
      <c r="J104" s="17">
        <f t="shared" si="10"/>
        <v>4</v>
      </c>
      <c r="K104" s="17">
        <f t="shared" si="10"/>
        <v>218</v>
      </c>
      <c r="L104" s="17">
        <f t="shared" si="10"/>
        <v>29</v>
      </c>
      <c r="M104" s="17">
        <f>SUM(M106:M129)</f>
        <v>0</v>
      </c>
      <c r="N104" s="17">
        <f>SUM(N106:N129)</f>
        <v>173</v>
      </c>
      <c r="O104" s="199">
        <f>SUM(O106:O129)</f>
        <v>375</v>
      </c>
      <c r="P104" s="17">
        <f>SUM(P106:P129)</f>
        <v>269</v>
      </c>
      <c r="Q104" s="17">
        <f t="shared" si="10"/>
        <v>1109</v>
      </c>
    </row>
    <row r="105" spans="1:17">
      <c r="A105" s="43" t="s">
        <v>7</v>
      </c>
      <c r="B105" s="43" t="s">
        <v>7</v>
      </c>
      <c r="C105" s="44" t="s">
        <v>7</v>
      </c>
      <c r="D105" s="44" t="s">
        <v>7</v>
      </c>
      <c r="E105" s="44" t="s">
        <v>7</v>
      </c>
      <c r="F105" s="1"/>
      <c r="G105" s="1"/>
    </row>
    <row r="106" spans="1:17">
      <c r="A106" s="88" t="s">
        <v>111</v>
      </c>
      <c r="B106" s="89"/>
      <c r="C106" s="21" t="s">
        <v>68</v>
      </c>
      <c r="D106" s="21" t="s">
        <v>11</v>
      </c>
      <c r="E106" s="90">
        <v>1220</v>
      </c>
      <c r="F106" s="23"/>
      <c r="G106" s="23"/>
      <c r="H106" s="23"/>
      <c r="I106" s="159"/>
      <c r="J106" s="159"/>
      <c r="K106" s="159"/>
      <c r="L106" s="159"/>
      <c r="M106" s="159"/>
      <c r="N106" s="159"/>
      <c r="O106" s="201"/>
      <c r="P106" s="159"/>
      <c r="Q106" s="159">
        <f>SUM(I106:P106)</f>
        <v>0</v>
      </c>
    </row>
    <row r="107" spans="1:17">
      <c r="A107" s="88" t="s">
        <v>112</v>
      </c>
      <c r="B107" s="89"/>
      <c r="C107" s="21" t="s">
        <v>68</v>
      </c>
      <c r="D107" s="21" t="s">
        <v>11</v>
      </c>
      <c r="E107" s="90">
        <v>1470</v>
      </c>
      <c r="F107" s="23"/>
      <c r="G107" s="23"/>
      <c r="H107" s="23"/>
      <c r="I107" s="159"/>
      <c r="J107" s="159"/>
      <c r="K107" s="159"/>
      <c r="L107" s="159"/>
      <c r="M107" s="159"/>
      <c r="N107" s="159"/>
      <c r="O107" s="201"/>
      <c r="P107" s="159"/>
      <c r="Q107" s="159">
        <f t="shared" ref="Q107:Q129" si="11">SUM(I107:P107)</f>
        <v>0</v>
      </c>
    </row>
    <row r="108" spans="1:17">
      <c r="A108" s="88" t="s">
        <v>113</v>
      </c>
      <c r="B108" s="89"/>
      <c r="C108" s="21" t="s">
        <v>68</v>
      </c>
      <c r="D108" s="21" t="s">
        <v>11</v>
      </c>
      <c r="E108" s="90">
        <v>406</v>
      </c>
      <c r="F108" s="23"/>
      <c r="G108" s="23"/>
      <c r="H108" s="23"/>
      <c r="I108" s="159"/>
      <c r="J108" s="159"/>
      <c r="K108" s="159"/>
      <c r="L108" s="159"/>
      <c r="M108" s="159"/>
      <c r="N108" s="159"/>
      <c r="O108" s="201"/>
      <c r="P108" s="159"/>
      <c r="Q108" s="159">
        <f t="shared" si="11"/>
        <v>0</v>
      </c>
    </row>
    <row r="109" spans="1:17">
      <c r="A109" s="88" t="s">
        <v>114</v>
      </c>
      <c r="B109" s="89"/>
      <c r="C109" s="21" t="s">
        <v>68</v>
      </c>
      <c r="D109" s="21" t="s">
        <v>11</v>
      </c>
      <c r="E109" s="90">
        <v>1900</v>
      </c>
      <c r="F109" s="23"/>
      <c r="G109" s="23"/>
      <c r="H109" s="23"/>
      <c r="I109" s="159"/>
      <c r="J109" s="159"/>
      <c r="K109" s="159"/>
      <c r="L109" s="159"/>
      <c r="M109" s="159"/>
      <c r="N109" s="159"/>
      <c r="O109" s="201"/>
      <c r="P109" s="159"/>
      <c r="Q109" s="159">
        <f t="shared" si="11"/>
        <v>0</v>
      </c>
    </row>
    <row r="110" spans="1:17" ht="12.75">
      <c r="A110" s="135" t="s">
        <v>205</v>
      </c>
      <c r="B110" s="89"/>
      <c r="C110" s="21" t="s">
        <v>24</v>
      </c>
      <c r="D110" s="21" t="s">
        <v>11</v>
      </c>
      <c r="E110" s="90">
        <v>272</v>
      </c>
      <c r="F110" s="23">
        <v>0</v>
      </c>
      <c r="G110" s="23">
        <v>0</v>
      </c>
      <c r="H110" s="23">
        <v>72</v>
      </c>
      <c r="I110" s="159">
        <v>32</v>
      </c>
      <c r="J110" s="159"/>
      <c r="K110" s="159"/>
      <c r="L110" s="159"/>
      <c r="M110" s="159"/>
      <c r="N110" s="159"/>
      <c r="O110" s="201"/>
      <c r="P110" s="159"/>
      <c r="Q110" s="159">
        <f t="shared" si="11"/>
        <v>32</v>
      </c>
    </row>
    <row r="111" spans="1:17">
      <c r="A111" s="19" t="s">
        <v>115</v>
      </c>
      <c r="B111" s="20"/>
      <c r="C111" s="21" t="s">
        <v>29</v>
      </c>
      <c r="D111" s="21" t="s">
        <v>17</v>
      </c>
      <c r="E111" s="22">
        <v>1817</v>
      </c>
      <c r="F111" s="23">
        <v>400</v>
      </c>
      <c r="G111" s="23">
        <v>400</v>
      </c>
      <c r="H111" s="23">
        <v>200</v>
      </c>
      <c r="I111" s="159">
        <v>9</v>
      </c>
      <c r="J111" s="159">
        <v>4</v>
      </c>
      <c r="K111" s="159"/>
      <c r="L111" s="159">
        <v>29</v>
      </c>
      <c r="M111" s="159"/>
      <c r="N111" s="159">
        <v>5</v>
      </c>
      <c r="O111" s="201">
        <v>54</v>
      </c>
      <c r="P111" s="159"/>
      <c r="Q111" s="159">
        <f t="shared" si="11"/>
        <v>101</v>
      </c>
    </row>
    <row r="112" spans="1:17">
      <c r="A112" s="91" t="s">
        <v>116</v>
      </c>
      <c r="B112" s="92"/>
      <c r="C112" s="68" t="s">
        <v>24</v>
      </c>
      <c r="D112" s="68" t="s">
        <v>11</v>
      </c>
      <c r="E112" s="67">
        <v>485</v>
      </c>
      <c r="F112" s="23">
        <v>0</v>
      </c>
      <c r="G112" s="23">
        <v>0</v>
      </c>
      <c r="H112" s="23">
        <v>0</v>
      </c>
      <c r="I112" s="159"/>
      <c r="J112" s="159"/>
      <c r="K112" s="159"/>
      <c r="L112" s="159"/>
      <c r="M112" s="159"/>
      <c r="N112" s="159"/>
      <c r="O112" s="201"/>
      <c r="P112" s="159"/>
      <c r="Q112" s="159">
        <f t="shared" si="11"/>
        <v>0</v>
      </c>
    </row>
    <row r="113" spans="1:17">
      <c r="A113" s="19" t="s">
        <v>117</v>
      </c>
      <c r="B113" s="20"/>
      <c r="C113" s="21" t="s">
        <v>24</v>
      </c>
      <c r="D113" s="21" t="s">
        <v>17</v>
      </c>
      <c r="E113" s="22">
        <v>2666</v>
      </c>
      <c r="F113" s="23">
        <v>800</v>
      </c>
      <c r="G113" s="23">
        <v>800</v>
      </c>
      <c r="H113" s="23">
        <v>260</v>
      </c>
      <c r="I113" s="159"/>
      <c r="J113" s="159"/>
      <c r="K113" s="159"/>
      <c r="L113" s="159"/>
      <c r="M113" s="159"/>
      <c r="N113" s="159"/>
      <c r="O113" s="201"/>
      <c r="P113" s="159"/>
      <c r="Q113" s="159">
        <f t="shared" si="11"/>
        <v>0</v>
      </c>
    </row>
    <row r="114" spans="1:17">
      <c r="A114" s="93" t="s">
        <v>118</v>
      </c>
      <c r="B114" s="94"/>
      <c r="C114" s="95" t="s">
        <v>24</v>
      </c>
      <c r="D114" s="95" t="s">
        <v>11</v>
      </c>
      <c r="E114" s="96">
        <v>888</v>
      </c>
      <c r="F114" s="97">
        <v>0</v>
      </c>
      <c r="G114" s="97">
        <v>250</v>
      </c>
      <c r="H114" s="97">
        <v>0</v>
      </c>
      <c r="I114" s="159"/>
      <c r="J114" s="159"/>
      <c r="K114" s="159"/>
      <c r="L114" s="159"/>
      <c r="M114" s="159"/>
      <c r="N114" s="159"/>
      <c r="O114" s="201"/>
      <c r="P114" s="159"/>
      <c r="Q114" s="159">
        <f t="shared" si="11"/>
        <v>0</v>
      </c>
    </row>
    <row r="115" spans="1:17">
      <c r="A115" s="19" t="s">
        <v>118</v>
      </c>
      <c r="B115" s="20"/>
      <c r="C115" s="21" t="s">
        <v>24</v>
      </c>
      <c r="D115" s="21" t="s">
        <v>17</v>
      </c>
      <c r="E115" s="22">
        <v>1769</v>
      </c>
      <c r="F115" s="26">
        <v>0</v>
      </c>
      <c r="G115" s="26">
        <v>0</v>
      </c>
      <c r="H115" s="26">
        <v>0</v>
      </c>
      <c r="I115" s="159"/>
      <c r="J115" s="159"/>
      <c r="K115" s="159"/>
      <c r="L115" s="159"/>
      <c r="M115" s="159"/>
      <c r="N115" s="159"/>
      <c r="O115" s="201"/>
      <c r="P115" s="159"/>
      <c r="Q115" s="159">
        <f t="shared" si="11"/>
        <v>0</v>
      </c>
    </row>
    <row r="116" spans="1:17">
      <c r="A116" s="98" t="s">
        <v>119</v>
      </c>
      <c r="B116" s="49"/>
      <c r="C116" s="29" t="s">
        <v>49</v>
      </c>
      <c r="D116" s="29" t="s">
        <v>11</v>
      </c>
      <c r="E116" s="30">
        <v>92</v>
      </c>
      <c r="F116" s="26"/>
      <c r="G116" s="26"/>
      <c r="H116" s="26"/>
      <c r="I116" s="159"/>
      <c r="J116" s="159"/>
      <c r="K116" s="159"/>
      <c r="L116" s="159"/>
      <c r="M116" s="159"/>
      <c r="N116" s="159"/>
      <c r="O116" s="201"/>
      <c r="P116" s="159"/>
      <c r="Q116" s="159">
        <f t="shared" si="11"/>
        <v>0</v>
      </c>
    </row>
    <row r="117" spans="1:17">
      <c r="A117" s="19" t="s">
        <v>120</v>
      </c>
      <c r="B117" s="31"/>
      <c r="C117" s="21" t="s">
        <v>121</v>
      </c>
      <c r="D117" s="21" t="s">
        <v>11</v>
      </c>
      <c r="E117" s="22">
        <v>267</v>
      </c>
      <c r="F117" s="26"/>
      <c r="G117" s="26"/>
      <c r="H117" s="26"/>
      <c r="I117" s="159"/>
      <c r="J117" s="159"/>
      <c r="K117" s="159"/>
      <c r="L117" s="159"/>
      <c r="M117" s="159"/>
      <c r="N117" s="159"/>
      <c r="O117" s="201"/>
      <c r="P117" s="159"/>
      <c r="Q117" s="159">
        <f t="shared" si="11"/>
        <v>0</v>
      </c>
    </row>
    <row r="118" spans="1:17">
      <c r="A118" s="19" t="s">
        <v>122</v>
      </c>
      <c r="B118" s="31"/>
      <c r="C118" s="21" t="s">
        <v>121</v>
      </c>
      <c r="D118" s="21" t="s">
        <v>11</v>
      </c>
      <c r="E118" s="22">
        <v>267</v>
      </c>
      <c r="F118" s="26"/>
      <c r="G118" s="26"/>
      <c r="H118" s="26"/>
      <c r="I118" s="159"/>
      <c r="J118" s="159"/>
      <c r="K118" s="159"/>
      <c r="L118" s="159"/>
      <c r="M118" s="159"/>
      <c r="N118" s="159"/>
      <c r="O118" s="201"/>
      <c r="P118" s="159"/>
      <c r="Q118" s="159">
        <f t="shared" si="11"/>
        <v>0</v>
      </c>
    </row>
    <row r="119" spans="1:17">
      <c r="A119" s="19" t="s">
        <v>123</v>
      </c>
      <c r="B119" s="31"/>
      <c r="C119" s="21" t="s">
        <v>24</v>
      </c>
      <c r="D119" s="21" t="s">
        <v>17</v>
      </c>
      <c r="E119" s="22">
        <v>3513</v>
      </c>
      <c r="F119" s="26">
        <v>362</v>
      </c>
      <c r="G119" s="26">
        <v>362</v>
      </c>
      <c r="H119" s="26">
        <v>0</v>
      </c>
      <c r="I119" s="159"/>
      <c r="J119" s="159"/>
      <c r="K119" s="159"/>
      <c r="L119" s="159"/>
      <c r="M119" s="159"/>
      <c r="N119" s="159"/>
      <c r="O119" s="201"/>
      <c r="P119" s="159"/>
      <c r="Q119" s="159">
        <f t="shared" si="11"/>
        <v>0</v>
      </c>
    </row>
    <row r="120" spans="1:17">
      <c r="A120" s="27" t="s">
        <v>124</v>
      </c>
      <c r="B120" s="28"/>
      <c r="C120" s="29" t="s">
        <v>24</v>
      </c>
      <c r="D120" s="29" t="s">
        <v>17</v>
      </c>
      <c r="E120" s="30">
        <v>12244</v>
      </c>
      <c r="F120" s="26">
        <v>611</v>
      </c>
      <c r="G120" s="26">
        <v>611</v>
      </c>
      <c r="H120" s="26">
        <v>189</v>
      </c>
      <c r="I120" s="159"/>
      <c r="J120" s="159"/>
      <c r="K120" s="159"/>
      <c r="L120" s="159"/>
      <c r="M120" s="159"/>
      <c r="N120" s="159">
        <v>30</v>
      </c>
      <c r="O120" s="201">
        <v>144</v>
      </c>
      <c r="P120" s="159"/>
      <c r="Q120" s="159">
        <f t="shared" si="11"/>
        <v>174</v>
      </c>
    </row>
    <row r="121" spans="1:17">
      <c r="A121" s="27" t="s">
        <v>125</v>
      </c>
      <c r="B121" s="28"/>
      <c r="C121" s="29" t="s">
        <v>24</v>
      </c>
      <c r="D121" s="29" t="s">
        <v>11</v>
      </c>
      <c r="E121" s="30">
        <v>5332</v>
      </c>
      <c r="F121" s="26">
        <v>800</v>
      </c>
      <c r="G121" s="26">
        <v>800</v>
      </c>
      <c r="H121" s="26">
        <v>1200</v>
      </c>
      <c r="I121" s="159"/>
      <c r="J121" s="159">
        <v>0</v>
      </c>
      <c r="K121" s="159">
        <v>174</v>
      </c>
      <c r="L121" s="159"/>
      <c r="M121" s="159"/>
      <c r="N121" s="159">
        <v>138</v>
      </c>
      <c r="O121" s="201">
        <v>177</v>
      </c>
      <c r="P121" s="159">
        <v>269</v>
      </c>
      <c r="Q121" s="159">
        <f t="shared" si="11"/>
        <v>758</v>
      </c>
    </row>
    <row r="122" spans="1:17">
      <c r="A122" s="33" t="s">
        <v>126</v>
      </c>
      <c r="B122" s="34"/>
      <c r="C122" s="35" t="s">
        <v>24</v>
      </c>
      <c r="D122" s="35" t="s">
        <v>11</v>
      </c>
      <c r="E122" s="36">
        <v>489</v>
      </c>
      <c r="F122" s="37"/>
      <c r="G122" s="37">
        <v>50</v>
      </c>
      <c r="H122" s="37">
        <v>70</v>
      </c>
      <c r="I122" s="159"/>
      <c r="J122" s="159"/>
      <c r="K122" s="159">
        <v>44</v>
      </c>
      <c r="L122" s="159"/>
      <c r="M122" s="159"/>
      <c r="N122" s="159"/>
      <c r="O122" s="201"/>
      <c r="P122" s="159"/>
      <c r="Q122" s="159">
        <f t="shared" si="11"/>
        <v>44</v>
      </c>
    </row>
    <row r="123" spans="1:17">
      <c r="A123" s="49" t="s">
        <v>127</v>
      </c>
      <c r="B123" s="29"/>
      <c r="C123" s="29" t="s">
        <v>49</v>
      </c>
      <c r="D123" s="29" t="s">
        <v>11</v>
      </c>
      <c r="E123" s="30">
        <v>216</v>
      </c>
      <c r="F123" s="26"/>
      <c r="G123" s="26"/>
      <c r="H123" s="26"/>
      <c r="I123" s="159"/>
      <c r="J123" s="159"/>
      <c r="K123" s="159"/>
      <c r="L123" s="159"/>
      <c r="M123" s="159"/>
      <c r="N123" s="159"/>
      <c r="O123" s="201"/>
      <c r="P123" s="159"/>
      <c r="Q123" s="159">
        <f t="shared" si="11"/>
        <v>0</v>
      </c>
    </row>
    <row r="124" spans="1:17">
      <c r="A124" s="49" t="s">
        <v>128</v>
      </c>
      <c r="B124" s="29"/>
      <c r="C124" s="29" t="s">
        <v>49</v>
      </c>
      <c r="D124" s="29" t="s">
        <v>11</v>
      </c>
      <c r="E124" s="30">
        <v>15</v>
      </c>
      <c r="F124" s="26"/>
      <c r="G124" s="26"/>
      <c r="H124" s="26"/>
      <c r="I124" s="159"/>
      <c r="J124" s="159"/>
      <c r="K124" s="159"/>
      <c r="L124" s="159"/>
      <c r="M124" s="159"/>
      <c r="N124" s="159"/>
      <c r="O124" s="201"/>
      <c r="P124" s="159"/>
      <c r="Q124" s="159">
        <f t="shared" si="11"/>
        <v>0</v>
      </c>
    </row>
    <row r="125" spans="1:17">
      <c r="A125" s="49" t="s">
        <v>129</v>
      </c>
      <c r="B125" s="29"/>
      <c r="C125" s="29" t="s">
        <v>49</v>
      </c>
      <c r="D125" s="29" t="s">
        <v>11</v>
      </c>
      <c r="E125" s="30">
        <v>69</v>
      </c>
      <c r="F125" s="26"/>
      <c r="G125" s="26"/>
      <c r="H125" s="26"/>
      <c r="I125" s="159"/>
      <c r="J125" s="159"/>
      <c r="K125" s="159"/>
      <c r="L125" s="159"/>
      <c r="M125" s="159"/>
      <c r="N125" s="159"/>
      <c r="O125" s="201"/>
      <c r="P125" s="159"/>
      <c r="Q125" s="159">
        <f t="shared" si="11"/>
        <v>0</v>
      </c>
    </row>
    <row r="126" spans="1:17">
      <c r="A126" s="31" t="s">
        <v>130</v>
      </c>
      <c r="B126" s="21"/>
      <c r="C126" s="21" t="s">
        <v>14</v>
      </c>
      <c r="D126" s="21" t="s">
        <v>11</v>
      </c>
      <c r="E126" s="22">
        <v>280</v>
      </c>
      <c r="F126" s="23"/>
      <c r="G126" s="23"/>
      <c r="H126" s="23"/>
      <c r="I126" s="159"/>
      <c r="J126" s="159"/>
      <c r="K126" s="159"/>
      <c r="L126" s="159"/>
      <c r="M126" s="159"/>
      <c r="N126" s="159"/>
      <c r="O126" s="201"/>
      <c r="P126" s="159"/>
      <c r="Q126" s="159">
        <f t="shared" si="11"/>
        <v>0</v>
      </c>
    </row>
    <row r="127" spans="1:17">
      <c r="A127" s="31" t="s">
        <v>131</v>
      </c>
      <c r="B127" s="21"/>
      <c r="C127" s="21" t="s">
        <v>14</v>
      </c>
      <c r="D127" s="21" t="s">
        <v>11</v>
      </c>
      <c r="E127" s="22">
        <v>123</v>
      </c>
      <c r="F127" s="23"/>
      <c r="G127" s="23"/>
      <c r="H127" s="23"/>
      <c r="I127" s="159"/>
      <c r="J127" s="159"/>
      <c r="K127" s="159"/>
      <c r="L127" s="159"/>
      <c r="M127" s="159"/>
      <c r="N127" s="159"/>
      <c r="O127" s="201"/>
      <c r="P127" s="159"/>
      <c r="Q127" s="159">
        <f t="shared" si="11"/>
        <v>0</v>
      </c>
    </row>
    <row r="128" spans="1:17">
      <c r="A128" s="31" t="s">
        <v>132</v>
      </c>
      <c r="B128" s="21"/>
      <c r="C128" s="21" t="s">
        <v>14</v>
      </c>
      <c r="D128" s="21" t="s">
        <v>11</v>
      </c>
      <c r="E128" s="22">
        <v>121</v>
      </c>
      <c r="F128" s="23"/>
      <c r="G128" s="23"/>
      <c r="H128" s="23"/>
      <c r="I128" s="159"/>
      <c r="J128" s="159"/>
      <c r="K128" s="159"/>
      <c r="L128" s="159"/>
      <c r="M128" s="159"/>
      <c r="N128" s="159"/>
      <c r="O128" s="201"/>
      <c r="P128" s="159"/>
      <c r="Q128" s="159">
        <f t="shared" si="11"/>
        <v>0</v>
      </c>
    </row>
    <row r="129" spans="1:17">
      <c r="A129" s="31" t="s">
        <v>133</v>
      </c>
      <c r="B129" s="21"/>
      <c r="C129" s="21" t="s">
        <v>14</v>
      </c>
      <c r="D129" s="21" t="s">
        <v>11</v>
      </c>
      <c r="E129" s="22">
        <v>77</v>
      </c>
      <c r="F129" s="23"/>
      <c r="G129" s="23"/>
      <c r="H129" s="23"/>
      <c r="I129" s="159"/>
      <c r="J129" s="159"/>
      <c r="K129" s="159"/>
      <c r="L129" s="159"/>
      <c r="M129" s="159"/>
      <c r="N129" s="159"/>
      <c r="O129" s="201"/>
      <c r="P129" s="159"/>
      <c r="Q129" s="159">
        <f t="shared" si="11"/>
        <v>0</v>
      </c>
    </row>
    <row r="130" spans="1:17" ht="12" thickBot="1">
      <c r="A130" s="43" t="s">
        <v>7</v>
      </c>
      <c r="B130" s="43" t="s">
        <v>7</v>
      </c>
      <c r="C130" s="44" t="s">
        <v>7</v>
      </c>
      <c r="D130" s="44" t="s">
        <v>7</v>
      </c>
      <c r="E130" s="44" t="s">
        <v>7</v>
      </c>
      <c r="F130" s="1"/>
      <c r="G130" s="1"/>
    </row>
    <row r="131" spans="1:17" ht="12" thickBot="1">
      <c r="A131" s="14" t="s">
        <v>134</v>
      </c>
      <c r="B131" s="15"/>
      <c r="C131" s="15"/>
      <c r="D131" s="15"/>
      <c r="E131" s="17">
        <f t="shared" ref="E131:Q131" si="12">SUM(E133:E144)</f>
        <v>17916.504208385999</v>
      </c>
      <c r="F131" s="17">
        <f t="shared" si="12"/>
        <v>1597</v>
      </c>
      <c r="G131" s="17">
        <f t="shared" si="12"/>
        <v>1947</v>
      </c>
      <c r="H131" s="17">
        <f t="shared" si="12"/>
        <v>1775</v>
      </c>
      <c r="I131" s="17">
        <f t="shared" si="12"/>
        <v>399</v>
      </c>
      <c r="J131" s="17">
        <f t="shared" si="12"/>
        <v>291</v>
      </c>
      <c r="K131" s="17">
        <f t="shared" si="12"/>
        <v>89</v>
      </c>
      <c r="L131" s="17">
        <f t="shared" si="12"/>
        <v>95</v>
      </c>
      <c r="M131" s="17">
        <f>SUM(M133:M144)</f>
        <v>127</v>
      </c>
      <c r="N131" s="17">
        <f>SUM(N133:N144)</f>
        <v>386</v>
      </c>
      <c r="O131" s="199">
        <f>SUM(O133:O144)</f>
        <v>213</v>
      </c>
      <c r="P131" s="17">
        <f>SUM(P133:P144)</f>
        <v>0</v>
      </c>
      <c r="Q131" s="17">
        <f t="shared" si="12"/>
        <v>1600</v>
      </c>
    </row>
    <row r="132" spans="1:17">
      <c r="A132" s="43" t="s">
        <v>7</v>
      </c>
      <c r="B132" s="43" t="s">
        <v>7</v>
      </c>
      <c r="C132" s="44" t="s">
        <v>7</v>
      </c>
      <c r="D132" s="44" t="s">
        <v>7</v>
      </c>
      <c r="E132" s="44" t="s">
        <v>7</v>
      </c>
      <c r="F132" s="1"/>
      <c r="G132" s="1"/>
    </row>
    <row r="133" spans="1:17">
      <c r="A133" s="20" t="s">
        <v>135</v>
      </c>
      <c r="B133" s="20"/>
      <c r="C133" s="21" t="s">
        <v>24</v>
      </c>
      <c r="D133" s="21" t="s">
        <v>11</v>
      </c>
      <c r="E133" s="22">
        <v>597</v>
      </c>
      <c r="F133" s="23">
        <v>0</v>
      </c>
      <c r="G133" s="23">
        <v>0</v>
      </c>
      <c r="H133" s="23">
        <v>0</v>
      </c>
      <c r="I133" s="159"/>
      <c r="J133" s="159"/>
      <c r="K133" s="159"/>
      <c r="L133" s="159"/>
      <c r="M133" s="159"/>
      <c r="N133" s="159"/>
      <c r="O133" s="201"/>
      <c r="P133" s="159"/>
      <c r="Q133" s="159">
        <f>SUM(I133:P133)</f>
        <v>0</v>
      </c>
    </row>
    <row r="134" spans="1:17">
      <c r="A134" s="34" t="s">
        <v>136</v>
      </c>
      <c r="B134" s="34"/>
      <c r="C134" s="35" t="s">
        <v>24</v>
      </c>
      <c r="D134" s="35" t="s">
        <v>17</v>
      </c>
      <c r="E134" s="36">
        <v>2544</v>
      </c>
      <c r="F134" s="37">
        <v>0</v>
      </c>
      <c r="G134" s="37">
        <v>350</v>
      </c>
      <c r="H134" s="37">
        <v>350</v>
      </c>
      <c r="I134" s="159">
        <v>42</v>
      </c>
      <c r="J134" s="159">
        <f>35+73</f>
        <v>108</v>
      </c>
      <c r="K134" s="159">
        <v>77</v>
      </c>
      <c r="L134" s="159">
        <v>95</v>
      </c>
      <c r="M134" s="159">
        <v>100</v>
      </c>
      <c r="N134" s="159">
        <v>166</v>
      </c>
      <c r="O134" s="201">
        <v>38</v>
      </c>
      <c r="P134" s="159"/>
      <c r="Q134" s="159">
        <f t="shared" ref="Q134:Q144" si="13">SUM(I134:P134)</f>
        <v>626</v>
      </c>
    </row>
    <row r="135" spans="1:17">
      <c r="A135" s="20" t="s">
        <v>137</v>
      </c>
      <c r="B135" s="20"/>
      <c r="C135" s="21" t="s">
        <v>24</v>
      </c>
      <c r="D135" s="21" t="s">
        <v>17</v>
      </c>
      <c r="E135" s="22">
        <v>1850.5849583859999</v>
      </c>
      <c r="F135" s="26">
        <v>350</v>
      </c>
      <c r="G135" s="26">
        <v>350</v>
      </c>
      <c r="H135" s="26">
        <v>355</v>
      </c>
      <c r="I135" s="159">
        <v>240</v>
      </c>
      <c r="J135" s="159"/>
      <c r="K135" s="159"/>
      <c r="L135" s="159"/>
      <c r="M135" s="159">
        <v>27</v>
      </c>
      <c r="N135" s="159"/>
      <c r="O135" s="201">
        <v>62</v>
      </c>
      <c r="P135" s="159"/>
      <c r="Q135" s="159">
        <f t="shared" si="13"/>
        <v>329</v>
      </c>
    </row>
    <row r="136" spans="1:17">
      <c r="A136" s="20" t="s">
        <v>137</v>
      </c>
      <c r="B136" s="20"/>
      <c r="C136" s="21" t="s">
        <v>24</v>
      </c>
      <c r="D136" s="21" t="s">
        <v>11</v>
      </c>
      <c r="E136" s="22">
        <f>618+(9.25*177.721)</f>
        <v>2261.9192499999999</v>
      </c>
      <c r="F136" s="26">
        <v>200</v>
      </c>
      <c r="G136" s="26">
        <v>200</v>
      </c>
      <c r="H136" s="26">
        <v>300</v>
      </c>
      <c r="I136" s="159">
        <v>117</v>
      </c>
      <c r="J136" s="159">
        <f>136+47</f>
        <v>183</v>
      </c>
      <c r="K136" s="159">
        <v>12</v>
      </c>
      <c r="L136" s="159"/>
      <c r="M136" s="159"/>
      <c r="N136" s="159"/>
      <c r="O136" s="201">
        <v>113</v>
      </c>
      <c r="P136" s="159"/>
      <c r="Q136" s="159">
        <f t="shared" si="13"/>
        <v>425</v>
      </c>
    </row>
    <row r="137" spans="1:17">
      <c r="A137" s="20" t="s">
        <v>138</v>
      </c>
      <c r="B137" s="31"/>
      <c r="C137" s="21" t="s">
        <v>26</v>
      </c>
      <c r="D137" s="21" t="s">
        <v>17</v>
      </c>
      <c r="E137" s="22">
        <v>1781</v>
      </c>
      <c r="F137" s="26">
        <v>397</v>
      </c>
      <c r="G137" s="26">
        <v>397</v>
      </c>
      <c r="H137" s="26">
        <v>200</v>
      </c>
      <c r="I137" s="159"/>
      <c r="J137" s="159"/>
      <c r="K137" s="159"/>
      <c r="L137" s="159"/>
      <c r="M137" s="159"/>
      <c r="N137" s="159"/>
      <c r="O137" s="201"/>
      <c r="P137" s="159"/>
      <c r="Q137" s="159">
        <f t="shared" si="13"/>
        <v>0</v>
      </c>
    </row>
    <row r="138" spans="1:17">
      <c r="A138" s="20" t="s">
        <v>139</v>
      </c>
      <c r="B138" s="21"/>
      <c r="C138" s="21" t="s">
        <v>140</v>
      </c>
      <c r="D138" s="21" t="s">
        <v>11</v>
      </c>
      <c r="E138" s="22">
        <v>3481</v>
      </c>
      <c r="F138" s="26"/>
      <c r="G138" s="26"/>
      <c r="H138" s="26"/>
      <c r="I138" s="159"/>
      <c r="J138" s="159"/>
      <c r="K138" s="159"/>
      <c r="L138" s="159"/>
      <c r="M138" s="159"/>
      <c r="N138" s="159"/>
      <c r="O138" s="201"/>
      <c r="P138" s="159"/>
      <c r="Q138" s="159">
        <f t="shared" si="13"/>
        <v>0</v>
      </c>
    </row>
    <row r="139" spans="1:17">
      <c r="A139" s="20" t="s">
        <v>141</v>
      </c>
      <c r="B139" s="21"/>
      <c r="C139" s="21" t="s">
        <v>24</v>
      </c>
      <c r="D139" s="21" t="s">
        <v>11</v>
      </c>
      <c r="E139" s="22">
        <v>151</v>
      </c>
      <c r="F139" s="26">
        <v>50</v>
      </c>
      <c r="G139" s="26">
        <v>50</v>
      </c>
      <c r="H139" s="26">
        <v>0</v>
      </c>
      <c r="I139" s="159"/>
      <c r="J139" s="159"/>
      <c r="K139" s="159"/>
      <c r="L139" s="159"/>
      <c r="M139" s="159"/>
      <c r="N139" s="159"/>
      <c r="O139" s="201"/>
      <c r="P139" s="159"/>
      <c r="Q139" s="159">
        <f t="shared" si="13"/>
        <v>0</v>
      </c>
    </row>
    <row r="140" spans="1:17">
      <c r="A140" s="20" t="s">
        <v>142</v>
      </c>
      <c r="B140" s="21"/>
      <c r="C140" s="21" t="s">
        <v>68</v>
      </c>
      <c r="D140" s="21" t="s">
        <v>11</v>
      </c>
      <c r="E140" s="22">
        <f>10*200</f>
        <v>2000</v>
      </c>
      <c r="F140" s="26">
        <v>250</v>
      </c>
      <c r="G140" s="26">
        <v>250</v>
      </c>
      <c r="H140" s="26">
        <v>250</v>
      </c>
      <c r="I140" s="159"/>
      <c r="J140" s="159"/>
      <c r="K140" s="159"/>
      <c r="L140" s="159"/>
      <c r="M140" s="159"/>
      <c r="N140" s="159"/>
      <c r="O140" s="201"/>
      <c r="P140" s="159"/>
      <c r="Q140" s="159">
        <f t="shared" si="13"/>
        <v>0</v>
      </c>
    </row>
    <row r="141" spans="1:17">
      <c r="A141" s="31" t="s">
        <v>143</v>
      </c>
      <c r="B141" s="31"/>
      <c r="C141" s="21" t="s">
        <v>14</v>
      </c>
      <c r="D141" s="21" t="s">
        <v>11</v>
      </c>
      <c r="E141" s="22">
        <v>393</v>
      </c>
      <c r="F141" s="23"/>
      <c r="G141" s="23"/>
      <c r="H141" s="23"/>
      <c r="I141" s="159"/>
      <c r="J141" s="159"/>
      <c r="K141" s="159"/>
      <c r="L141" s="159"/>
      <c r="M141" s="159"/>
      <c r="N141" s="159"/>
      <c r="O141" s="201"/>
      <c r="P141" s="159"/>
      <c r="Q141" s="159">
        <f t="shared" si="13"/>
        <v>0</v>
      </c>
    </row>
    <row r="142" spans="1:17">
      <c r="A142" s="31" t="s">
        <v>144</v>
      </c>
      <c r="B142" s="31"/>
      <c r="C142" s="21" t="s">
        <v>14</v>
      </c>
      <c r="D142" s="21" t="s">
        <v>11</v>
      </c>
      <c r="E142" s="22">
        <v>77</v>
      </c>
      <c r="F142" s="23"/>
      <c r="G142" s="23"/>
      <c r="H142" s="23"/>
      <c r="I142" s="159"/>
      <c r="J142" s="159"/>
      <c r="K142" s="159"/>
      <c r="L142" s="159"/>
      <c r="M142" s="159"/>
      <c r="N142" s="159"/>
      <c r="O142" s="201"/>
      <c r="P142" s="159"/>
      <c r="Q142" s="159">
        <f t="shared" si="13"/>
        <v>0</v>
      </c>
    </row>
    <row r="143" spans="1:17">
      <c r="A143" s="31" t="s">
        <v>145</v>
      </c>
      <c r="B143" s="21"/>
      <c r="C143" s="21" t="s">
        <v>14</v>
      </c>
      <c r="D143" s="21" t="s">
        <v>11</v>
      </c>
      <c r="E143" s="22">
        <v>163</v>
      </c>
      <c r="F143" s="23"/>
      <c r="G143" s="23"/>
      <c r="H143" s="23"/>
      <c r="I143" s="159"/>
      <c r="J143" s="159"/>
      <c r="K143" s="159"/>
      <c r="L143" s="159"/>
      <c r="M143" s="159"/>
      <c r="N143" s="159"/>
      <c r="O143" s="201"/>
      <c r="P143" s="159"/>
      <c r="Q143" s="159">
        <f t="shared" si="13"/>
        <v>0</v>
      </c>
    </row>
    <row r="144" spans="1:17">
      <c r="A144" s="20" t="s">
        <v>146</v>
      </c>
      <c r="B144" s="21"/>
      <c r="C144" s="21" t="s">
        <v>24</v>
      </c>
      <c r="D144" s="21" t="s">
        <v>17</v>
      </c>
      <c r="E144" s="22">
        <v>2617</v>
      </c>
      <c r="F144" s="26">
        <v>350</v>
      </c>
      <c r="G144" s="26">
        <v>350</v>
      </c>
      <c r="H144" s="26">
        <v>320</v>
      </c>
      <c r="I144" s="159"/>
      <c r="J144" s="159"/>
      <c r="K144" s="159"/>
      <c r="L144" s="159"/>
      <c r="M144" s="159"/>
      <c r="N144" s="159">
        <v>220</v>
      </c>
      <c r="O144" s="201"/>
      <c r="P144" s="159"/>
      <c r="Q144" s="159">
        <f t="shared" si="13"/>
        <v>220</v>
      </c>
    </row>
    <row r="145" spans="1:17" ht="12" thickBot="1">
      <c r="A145" s="43" t="s">
        <v>7</v>
      </c>
      <c r="B145" s="43" t="s">
        <v>7</v>
      </c>
      <c r="C145" s="44" t="s">
        <v>7</v>
      </c>
      <c r="D145" s="44" t="s">
        <v>7</v>
      </c>
      <c r="E145" s="44" t="s">
        <v>7</v>
      </c>
      <c r="F145" s="1"/>
      <c r="G145" s="1"/>
    </row>
    <row r="146" spans="1:17" ht="12" thickBot="1">
      <c r="A146" s="14" t="s">
        <v>147</v>
      </c>
      <c r="B146" s="15"/>
      <c r="C146" s="14"/>
      <c r="D146" s="15"/>
      <c r="E146" s="17">
        <f>SUM(E149:E184)</f>
        <v>36482.046999999999</v>
      </c>
      <c r="F146" s="17">
        <f t="shared" ref="F146:Q146" si="14">SUM(F148:F171)</f>
        <v>5758</v>
      </c>
      <c r="G146" s="17">
        <f t="shared" si="14"/>
        <v>6358</v>
      </c>
      <c r="H146" s="17">
        <f t="shared" si="14"/>
        <v>5685</v>
      </c>
      <c r="I146" s="17">
        <f t="shared" si="14"/>
        <v>192</v>
      </c>
      <c r="J146" s="17">
        <f t="shared" si="14"/>
        <v>0</v>
      </c>
      <c r="K146" s="17">
        <f t="shared" si="14"/>
        <v>0</v>
      </c>
      <c r="L146" s="17">
        <f t="shared" si="14"/>
        <v>0</v>
      </c>
      <c r="M146" s="17">
        <f>SUM(M148:M184)</f>
        <v>94</v>
      </c>
      <c r="N146" s="17">
        <f>SUM(N148:N184)</f>
        <v>157</v>
      </c>
      <c r="O146" s="199">
        <f>SUM(O148:O184)</f>
        <v>60</v>
      </c>
      <c r="P146" s="17">
        <f>SUM(P148:P184)</f>
        <v>158</v>
      </c>
      <c r="Q146" s="17">
        <f t="shared" si="14"/>
        <v>661</v>
      </c>
    </row>
    <row r="147" spans="1:17">
      <c r="A147" s="43" t="s">
        <v>7</v>
      </c>
      <c r="B147" s="43" t="s">
        <v>7</v>
      </c>
      <c r="C147" s="44" t="s">
        <v>7</v>
      </c>
      <c r="D147" s="44" t="s">
        <v>7</v>
      </c>
      <c r="E147" s="44" t="s">
        <v>7</v>
      </c>
      <c r="F147" s="1"/>
      <c r="G147" s="1"/>
    </row>
    <row r="148" spans="1:17">
      <c r="A148" s="99" t="s">
        <v>148</v>
      </c>
      <c r="B148" s="100"/>
      <c r="C148" s="101" t="s">
        <v>24</v>
      </c>
      <c r="D148" s="21" t="s">
        <v>17</v>
      </c>
      <c r="E148" s="102">
        <v>889</v>
      </c>
      <c r="F148" s="26">
        <v>100</v>
      </c>
      <c r="G148" s="26">
        <v>100</v>
      </c>
      <c r="H148" s="26">
        <v>0</v>
      </c>
      <c r="I148" s="159"/>
      <c r="J148" s="159"/>
      <c r="K148" s="159"/>
      <c r="L148" s="159"/>
      <c r="M148" s="159"/>
      <c r="N148" s="159"/>
      <c r="O148" s="201"/>
      <c r="P148" s="159"/>
      <c r="Q148" s="159">
        <f>SUM(I148:P148)</f>
        <v>0</v>
      </c>
    </row>
    <row r="149" spans="1:17">
      <c r="A149" s="20" t="s">
        <v>149</v>
      </c>
      <c r="B149" s="20"/>
      <c r="C149" s="21" t="s">
        <v>24</v>
      </c>
      <c r="D149" s="21" t="s">
        <v>17</v>
      </c>
      <c r="E149" s="22">
        <v>194</v>
      </c>
      <c r="F149" s="26">
        <v>0</v>
      </c>
      <c r="G149" s="26">
        <v>0</v>
      </c>
      <c r="H149" s="26">
        <v>0</v>
      </c>
      <c r="I149" s="159"/>
      <c r="J149" s="159"/>
      <c r="K149" s="159"/>
      <c r="L149" s="159"/>
      <c r="M149" s="159"/>
      <c r="N149" s="159"/>
      <c r="O149" s="201"/>
      <c r="P149" s="159"/>
      <c r="Q149" s="159">
        <f t="shared" ref="Q149:Q184" si="15">SUM(I149:P149)</f>
        <v>0</v>
      </c>
    </row>
    <row r="150" spans="1:17">
      <c r="A150" s="20" t="s">
        <v>149</v>
      </c>
      <c r="B150" s="20"/>
      <c r="C150" s="21" t="s">
        <v>24</v>
      </c>
      <c r="D150" s="21" t="s">
        <v>11</v>
      </c>
      <c r="E150" s="22">
        <v>883</v>
      </c>
      <c r="F150" s="26">
        <v>0</v>
      </c>
      <c r="G150" s="26">
        <v>0</v>
      </c>
      <c r="H150" s="26">
        <v>0</v>
      </c>
      <c r="I150" s="159"/>
      <c r="J150" s="159"/>
      <c r="K150" s="159"/>
      <c r="L150" s="159"/>
      <c r="M150" s="159"/>
      <c r="N150" s="159"/>
      <c r="O150" s="201"/>
      <c r="P150" s="159"/>
      <c r="Q150" s="159">
        <f t="shared" si="15"/>
        <v>0</v>
      </c>
    </row>
    <row r="151" spans="1:17">
      <c r="A151" s="20" t="s">
        <v>150</v>
      </c>
      <c r="B151" s="20"/>
      <c r="C151" s="21" t="s">
        <v>24</v>
      </c>
      <c r="D151" s="21" t="s">
        <v>17</v>
      </c>
      <c r="E151" s="22">
        <v>2544</v>
      </c>
      <c r="F151" s="26">
        <v>346</v>
      </c>
      <c r="G151" s="26">
        <v>346</v>
      </c>
      <c r="H151" s="26">
        <v>0</v>
      </c>
      <c r="I151" s="159"/>
      <c r="J151" s="159"/>
      <c r="K151" s="159"/>
      <c r="L151" s="159"/>
      <c r="M151" s="159"/>
      <c r="N151" s="159"/>
      <c r="O151" s="201"/>
      <c r="P151" s="159"/>
      <c r="Q151" s="159">
        <f t="shared" si="15"/>
        <v>0</v>
      </c>
    </row>
    <row r="152" spans="1:17">
      <c r="A152" s="103" t="s">
        <v>151</v>
      </c>
      <c r="B152" s="103"/>
      <c r="C152" s="104" t="s">
        <v>24</v>
      </c>
      <c r="D152" s="104" t="s">
        <v>17</v>
      </c>
      <c r="E152" s="105">
        <v>2466</v>
      </c>
      <c r="F152" s="106">
        <v>246</v>
      </c>
      <c r="G152" s="106">
        <v>246</v>
      </c>
      <c r="H152" s="106">
        <v>170</v>
      </c>
      <c r="I152" s="159"/>
      <c r="J152" s="159"/>
      <c r="K152" s="159"/>
      <c r="L152" s="159"/>
      <c r="M152" s="159"/>
      <c r="N152" s="159">
        <v>79</v>
      </c>
      <c r="O152" s="201"/>
      <c r="P152" s="159"/>
      <c r="Q152" s="159">
        <f t="shared" si="15"/>
        <v>79</v>
      </c>
    </row>
    <row r="153" spans="1:17">
      <c r="A153" s="103" t="s">
        <v>151</v>
      </c>
      <c r="B153" s="103"/>
      <c r="C153" s="104" t="s">
        <v>24</v>
      </c>
      <c r="D153" s="104" t="s">
        <v>11</v>
      </c>
      <c r="E153" s="105">
        <v>889</v>
      </c>
      <c r="F153" s="106">
        <v>50</v>
      </c>
      <c r="G153" s="106">
        <v>50</v>
      </c>
      <c r="H153" s="106">
        <v>50</v>
      </c>
      <c r="I153" s="159"/>
      <c r="J153" s="159"/>
      <c r="K153" s="159"/>
      <c r="L153" s="159"/>
      <c r="M153" s="159"/>
      <c r="N153" s="159">
        <v>28</v>
      </c>
      <c r="O153" s="201"/>
      <c r="P153" s="159"/>
      <c r="Q153" s="159">
        <f t="shared" si="15"/>
        <v>28</v>
      </c>
    </row>
    <row r="154" spans="1:17">
      <c r="A154" s="34" t="s">
        <v>151</v>
      </c>
      <c r="B154" s="34"/>
      <c r="C154" s="35" t="s">
        <v>26</v>
      </c>
      <c r="D154" s="35" t="s">
        <v>17</v>
      </c>
      <c r="E154" s="36">
        <v>2310</v>
      </c>
      <c r="F154" s="37"/>
      <c r="G154" s="37">
        <v>550</v>
      </c>
      <c r="H154" s="37">
        <v>250</v>
      </c>
      <c r="I154" s="159"/>
      <c r="J154" s="159"/>
      <c r="K154" s="159"/>
      <c r="L154" s="159"/>
      <c r="M154" s="159"/>
      <c r="N154" s="159"/>
      <c r="O154" s="201"/>
      <c r="P154" s="159"/>
      <c r="Q154" s="159">
        <f t="shared" si="15"/>
        <v>0</v>
      </c>
    </row>
    <row r="155" spans="1:17">
      <c r="A155" s="34" t="s">
        <v>152</v>
      </c>
      <c r="B155" s="34"/>
      <c r="C155" s="35" t="s">
        <v>24</v>
      </c>
      <c r="D155" s="35" t="s">
        <v>11</v>
      </c>
      <c r="E155" s="36">
        <v>445</v>
      </c>
      <c r="F155" s="37"/>
      <c r="G155" s="37">
        <v>50</v>
      </c>
      <c r="H155" s="37">
        <v>50</v>
      </c>
      <c r="I155" s="159"/>
      <c r="J155" s="159"/>
      <c r="K155" s="159"/>
      <c r="L155" s="159"/>
      <c r="M155" s="159"/>
      <c r="N155" s="159"/>
      <c r="O155" s="201"/>
      <c r="P155" s="159"/>
      <c r="Q155" s="159">
        <f t="shared" si="15"/>
        <v>0</v>
      </c>
    </row>
    <row r="156" spans="1:17">
      <c r="A156" s="28" t="s">
        <v>233</v>
      </c>
      <c r="B156" s="107" t="s">
        <v>61</v>
      </c>
      <c r="C156" s="29" t="s">
        <v>26</v>
      </c>
      <c r="D156" s="29" t="s">
        <v>17</v>
      </c>
      <c r="E156" s="30">
        <v>4325</v>
      </c>
      <c r="F156" s="26">
        <v>1180</v>
      </c>
      <c r="G156" s="26">
        <v>1180</v>
      </c>
      <c r="H156" s="26">
        <v>1300</v>
      </c>
      <c r="I156" s="159">
        <v>62</v>
      </c>
      <c r="J156" s="159"/>
      <c r="K156" s="159"/>
      <c r="L156" s="159"/>
      <c r="M156" s="159"/>
      <c r="N156" s="159"/>
      <c r="O156" s="201"/>
      <c r="P156" s="159">
        <v>83</v>
      </c>
      <c r="Q156" s="159">
        <f t="shared" si="15"/>
        <v>145</v>
      </c>
    </row>
    <row r="157" spans="1:17">
      <c r="A157" s="28" t="s">
        <v>153</v>
      </c>
      <c r="B157" s="107" t="s">
        <v>61</v>
      </c>
      <c r="C157" s="29" t="s">
        <v>29</v>
      </c>
      <c r="D157" s="29" t="s">
        <v>17</v>
      </c>
      <c r="E157" s="30">
        <v>1454</v>
      </c>
      <c r="F157" s="26">
        <v>450</v>
      </c>
      <c r="G157" s="26">
        <v>450</v>
      </c>
      <c r="H157" s="26">
        <v>262</v>
      </c>
      <c r="I157" s="159"/>
      <c r="J157" s="159"/>
      <c r="K157" s="159"/>
      <c r="L157" s="159"/>
      <c r="M157" s="159"/>
      <c r="N157" s="159"/>
      <c r="O157" s="201"/>
      <c r="P157" s="159"/>
      <c r="Q157" s="159">
        <f t="shared" si="15"/>
        <v>0</v>
      </c>
    </row>
    <row r="158" spans="1:17">
      <c r="A158" s="108" t="s">
        <v>154</v>
      </c>
      <c r="B158" s="109"/>
      <c r="C158" s="83" t="s">
        <v>29</v>
      </c>
      <c r="D158" s="83" t="s">
        <v>17</v>
      </c>
      <c r="E158" s="84">
        <v>1950</v>
      </c>
      <c r="F158" s="110">
        <v>250</v>
      </c>
      <c r="G158" s="110">
        <v>200</v>
      </c>
      <c r="H158" s="110">
        <v>100</v>
      </c>
      <c r="I158" s="159">
        <v>61</v>
      </c>
      <c r="J158" s="159"/>
      <c r="K158" s="159"/>
      <c r="L158" s="159"/>
      <c r="M158" s="159">
        <v>28</v>
      </c>
      <c r="N158" s="159"/>
      <c r="O158" s="201"/>
      <c r="P158" s="159">
        <v>46</v>
      </c>
      <c r="Q158" s="159">
        <f t="shared" si="15"/>
        <v>135</v>
      </c>
    </row>
    <row r="159" spans="1:17">
      <c r="A159" s="34" t="s">
        <v>154</v>
      </c>
      <c r="B159" s="111"/>
      <c r="C159" s="35" t="s">
        <v>29</v>
      </c>
      <c r="D159" s="35" t="s">
        <v>11</v>
      </c>
      <c r="E159" s="36">
        <v>76</v>
      </c>
      <c r="F159" s="37">
        <v>0</v>
      </c>
      <c r="G159" s="37">
        <v>50</v>
      </c>
      <c r="H159" s="37">
        <v>25</v>
      </c>
      <c r="I159" s="159">
        <v>10</v>
      </c>
      <c r="J159" s="159"/>
      <c r="K159" s="159"/>
      <c r="L159" s="159"/>
      <c r="M159" s="159"/>
      <c r="N159" s="159"/>
      <c r="O159" s="201"/>
      <c r="P159" s="159">
        <v>7</v>
      </c>
      <c r="Q159" s="159">
        <f t="shared" si="15"/>
        <v>17</v>
      </c>
    </row>
    <row r="160" spans="1:17">
      <c r="A160" s="20" t="s">
        <v>155</v>
      </c>
      <c r="B160" s="112"/>
      <c r="C160" s="21" t="s">
        <v>26</v>
      </c>
      <c r="D160" s="21" t="s">
        <v>17</v>
      </c>
      <c r="E160" s="22">
        <v>1030</v>
      </c>
      <c r="F160" s="26">
        <v>550</v>
      </c>
      <c r="G160" s="26">
        <v>550</v>
      </c>
      <c r="H160" s="26">
        <v>350</v>
      </c>
      <c r="I160" s="159">
        <v>49</v>
      </c>
      <c r="J160" s="159"/>
      <c r="K160" s="159"/>
      <c r="L160" s="159"/>
      <c r="M160" s="159"/>
      <c r="N160" s="159"/>
      <c r="O160" s="201"/>
      <c r="P160" s="159"/>
      <c r="Q160" s="159">
        <f t="shared" si="15"/>
        <v>49</v>
      </c>
    </row>
    <row r="161" spans="1:17">
      <c r="A161" s="20" t="s">
        <v>155</v>
      </c>
      <c r="B161" s="112"/>
      <c r="C161" s="21" t="s">
        <v>26</v>
      </c>
      <c r="D161" s="21" t="s">
        <v>17</v>
      </c>
      <c r="E161" s="22">
        <v>3554</v>
      </c>
      <c r="F161" s="26">
        <v>550</v>
      </c>
      <c r="G161" s="26">
        <v>550</v>
      </c>
      <c r="H161" s="26">
        <v>750</v>
      </c>
      <c r="I161" s="159"/>
      <c r="J161" s="159"/>
      <c r="K161" s="159"/>
      <c r="L161" s="159"/>
      <c r="M161" s="159"/>
      <c r="N161" s="159">
        <v>50</v>
      </c>
      <c r="O161" s="201">
        <v>60</v>
      </c>
      <c r="P161" s="159"/>
      <c r="Q161" s="159">
        <f t="shared" si="15"/>
        <v>110</v>
      </c>
    </row>
    <row r="162" spans="1:17">
      <c r="A162" s="20" t="s">
        <v>155</v>
      </c>
      <c r="B162" s="112"/>
      <c r="C162" s="21" t="s">
        <v>26</v>
      </c>
      <c r="D162" s="21" t="s">
        <v>11</v>
      </c>
      <c r="E162" s="22">
        <v>1244.047</v>
      </c>
      <c r="F162" s="26">
        <v>175</v>
      </c>
      <c r="G162" s="26">
        <v>175</v>
      </c>
      <c r="H162" s="26">
        <v>75</v>
      </c>
      <c r="I162" s="159"/>
      <c r="J162" s="159"/>
      <c r="K162" s="159"/>
      <c r="L162" s="159"/>
      <c r="M162" s="159">
        <v>50</v>
      </c>
      <c r="N162" s="159"/>
      <c r="O162" s="201"/>
      <c r="P162" s="159"/>
      <c r="Q162" s="159">
        <f t="shared" si="15"/>
        <v>50</v>
      </c>
    </row>
    <row r="163" spans="1:17">
      <c r="A163" s="28" t="s">
        <v>235</v>
      </c>
      <c r="B163" s="107" t="s">
        <v>61</v>
      </c>
      <c r="C163" s="29" t="s">
        <v>26</v>
      </c>
      <c r="D163" s="29" t="s">
        <v>17</v>
      </c>
      <c r="E163" s="30">
        <v>5484</v>
      </c>
      <c r="F163" s="26">
        <v>900</v>
      </c>
      <c r="G163" s="26">
        <v>900</v>
      </c>
      <c r="H163" s="26">
        <v>1603</v>
      </c>
      <c r="I163" s="159"/>
      <c r="J163" s="159"/>
      <c r="K163" s="159"/>
      <c r="L163" s="159"/>
      <c r="M163" s="159"/>
      <c r="N163" s="159"/>
      <c r="O163" s="201"/>
      <c r="P163" s="159"/>
      <c r="Q163" s="159">
        <f t="shared" si="15"/>
        <v>0</v>
      </c>
    </row>
    <row r="164" spans="1:17">
      <c r="A164" s="28" t="s">
        <v>234</v>
      </c>
      <c r="B164" s="107" t="s">
        <v>61</v>
      </c>
      <c r="C164" s="29" t="s">
        <v>26</v>
      </c>
      <c r="D164" s="29" t="s">
        <v>17</v>
      </c>
      <c r="E164" s="30">
        <v>738</v>
      </c>
      <c r="F164" s="26">
        <v>508</v>
      </c>
      <c r="G164" s="26">
        <v>508</v>
      </c>
      <c r="H164" s="26">
        <v>500</v>
      </c>
      <c r="I164" s="159">
        <v>10</v>
      </c>
      <c r="J164" s="159"/>
      <c r="K164" s="159"/>
      <c r="L164" s="159"/>
      <c r="M164" s="159">
        <v>16</v>
      </c>
      <c r="N164" s="159"/>
      <c r="O164" s="201"/>
      <c r="P164" s="159">
        <v>22</v>
      </c>
      <c r="Q164" s="159">
        <f t="shared" si="15"/>
        <v>48</v>
      </c>
    </row>
    <row r="165" spans="1:17">
      <c r="A165" s="28" t="s">
        <v>156</v>
      </c>
      <c r="B165" s="29"/>
      <c r="C165" s="29" t="s">
        <v>26</v>
      </c>
      <c r="D165" s="29" t="s">
        <v>11</v>
      </c>
      <c r="E165" s="30">
        <v>65</v>
      </c>
      <c r="F165" s="26">
        <v>65</v>
      </c>
      <c r="G165" s="26">
        <v>65</v>
      </c>
      <c r="H165" s="26">
        <v>0</v>
      </c>
      <c r="I165" s="159"/>
      <c r="J165" s="159"/>
      <c r="K165" s="159"/>
      <c r="L165" s="159"/>
      <c r="M165" s="159"/>
      <c r="N165" s="159"/>
      <c r="O165" s="201"/>
      <c r="P165" s="159"/>
      <c r="Q165" s="159">
        <f t="shared" si="15"/>
        <v>0</v>
      </c>
    </row>
    <row r="166" spans="1:17">
      <c r="A166" s="20" t="s">
        <v>157</v>
      </c>
      <c r="B166" s="21"/>
      <c r="C166" s="21" t="s">
        <v>14</v>
      </c>
      <c r="D166" s="21" t="s">
        <v>11</v>
      </c>
      <c r="E166" s="22">
        <v>215</v>
      </c>
      <c r="F166" s="23"/>
      <c r="G166" s="23"/>
      <c r="H166" s="23"/>
      <c r="I166" s="159"/>
      <c r="J166" s="159"/>
      <c r="K166" s="159"/>
      <c r="L166" s="159"/>
      <c r="M166" s="159"/>
      <c r="N166" s="159"/>
      <c r="O166" s="201"/>
      <c r="P166" s="159"/>
      <c r="Q166" s="159">
        <f t="shared" si="15"/>
        <v>0</v>
      </c>
    </row>
    <row r="167" spans="1:17">
      <c r="A167" s="20" t="s">
        <v>158</v>
      </c>
      <c r="B167" s="21"/>
      <c r="C167" s="21" t="s">
        <v>14</v>
      </c>
      <c r="D167" s="21" t="s">
        <v>11</v>
      </c>
      <c r="E167" s="22">
        <v>226</v>
      </c>
      <c r="F167" s="23"/>
      <c r="G167" s="23"/>
      <c r="H167" s="23"/>
      <c r="I167" s="159"/>
      <c r="J167" s="159"/>
      <c r="K167" s="159"/>
      <c r="L167" s="159"/>
      <c r="M167" s="159"/>
      <c r="N167" s="159"/>
      <c r="O167" s="201"/>
      <c r="P167" s="159"/>
      <c r="Q167" s="159">
        <f t="shared" si="15"/>
        <v>0</v>
      </c>
    </row>
    <row r="168" spans="1:17">
      <c r="A168" s="20" t="s">
        <v>159</v>
      </c>
      <c r="B168" s="21"/>
      <c r="C168" s="21" t="s">
        <v>14</v>
      </c>
      <c r="D168" s="21" t="s">
        <v>11</v>
      </c>
      <c r="E168" s="22">
        <v>60</v>
      </c>
      <c r="F168" s="23"/>
      <c r="G168" s="23"/>
      <c r="H168" s="23"/>
      <c r="I168" s="159"/>
      <c r="J168" s="159"/>
      <c r="K168" s="159"/>
      <c r="L168" s="159"/>
      <c r="M168" s="159"/>
      <c r="N168" s="159"/>
      <c r="O168" s="201"/>
      <c r="P168" s="159"/>
      <c r="Q168" s="159">
        <f t="shared" si="15"/>
        <v>0</v>
      </c>
    </row>
    <row r="169" spans="1:17">
      <c r="A169" s="20" t="s">
        <v>160</v>
      </c>
      <c r="B169" s="31"/>
      <c r="C169" s="21" t="s">
        <v>26</v>
      </c>
      <c r="D169" s="21" t="s">
        <v>17</v>
      </c>
      <c r="E169" s="22">
        <v>807</v>
      </c>
      <c r="F169" s="26">
        <v>288</v>
      </c>
      <c r="G169" s="26">
        <v>288</v>
      </c>
      <c r="H169" s="26">
        <v>0</v>
      </c>
      <c r="I169" s="159"/>
      <c r="J169" s="159"/>
      <c r="K169" s="159"/>
      <c r="L169" s="159"/>
      <c r="M169" s="159"/>
      <c r="N169" s="159"/>
      <c r="O169" s="201"/>
      <c r="P169" s="159"/>
      <c r="Q169" s="159">
        <f t="shared" si="15"/>
        <v>0</v>
      </c>
    </row>
    <row r="170" spans="1:17">
      <c r="A170" s="20" t="s">
        <v>161</v>
      </c>
      <c r="B170" s="20"/>
      <c r="C170" s="21" t="s">
        <v>162</v>
      </c>
      <c r="D170" s="21" t="s">
        <v>11</v>
      </c>
      <c r="E170" s="22">
        <v>622</v>
      </c>
      <c r="F170" s="26"/>
      <c r="G170" s="26"/>
      <c r="H170" s="26">
        <v>100</v>
      </c>
      <c r="I170" s="159"/>
      <c r="J170" s="159"/>
      <c r="K170" s="159"/>
      <c r="L170" s="159"/>
      <c r="M170" s="159"/>
      <c r="N170" s="159"/>
      <c r="O170" s="201"/>
      <c r="P170" s="159"/>
      <c r="Q170" s="159">
        <f t="shared" si="15"/>
        <v>0</v>
      </c>
    </row>
    <row r="171" spans="1:17">
      <c r="A171" s="20" t="s">
        <v>163</v>
      </c>
      <c r="B171" s="20"/>
      <c r="C171" s="21" t="s">
        <v>140</v>
      </c>
      <c r="D171" s="21" t="s">
        <v>11</v>
      </c>
      <c r="E171" s="22">
        <v>2451</v>
      </c>
      <c r="F171" s="26">
        <v>100</v>
      </c>
      <c r="G171" s="26">
        <v>100</v>
      </c>
      <c r="H171" s="26">
        <v>100</v>
      </c>
      <c r="I171" s="159"/>
      <c r="J171" s="159"/>
      <c r="K171" s="159"/>
      <c r="L171" s="159"/>
      <c r="M171" s="159"/>
      <c r="N171" s="159"/>
      <c r="O171" s="201"/>
      <c r="P171" s="159"/>
      <c r="Q171" s="159">
        <f t="shared" si="15"/>
        <v>0</v>
      </c>
    </row>
    <row r="172" spans="1:17">
      <c r="A172" s="49" t="s">
        <v>164</v>
      </c>
      <c r="B172" s="49"/>
      <c r="C172" s="29" t="s">
        <v>49</v>
      </c>
      <c r="D172" s="29" t="s">
        <v>11</v>
      </c>
      <c r="E172" s="30">
        <v>390</v>
      </c>
      <c r="F172" s="26"/>
      <c r="G172" s="26"/>
      <c r="H172" s="26"/>
      <c r="I172" s="159"/>
      <c r="J172" s="159"/>
      <c r="K172" s="159"/>
      <c r="L172" s="159"/>
      <c r="M172" s="159"/>
      <c r="N172" s="159"/>
      <c r="O172" s="201"/>
      <c r="P172" s="159"/>
      <c r="Q172" s="159">
        <f t="shared" si="15"/>
        <v>0</v>
      </c>
    </row>
    <row r="173" spans="1:17">
      <c r="A173" s="113" t="s">
        <v>165</v>
      </c>
      <c r="B173" s="29"/>
      <c r="C173" s="29" t="s">
        <v>49</v>
      </c>
      <c r="D173" s="29" t="s">
        <v>11</v>
      </c>
      <c r="E173" s="30">
        <v>172</v>
      </c>
      <c r="F173" s="26"/>
      <c r="G173" s="26"/>
      <c r="H173" s="26"/>
      <c r="I173" s="159"/>
      <c r="J173" s="159"/>
      <c r="K173" s="159"/>
      <c r="L173" s="159"/>
      <c r="M173" s="159"/>
      <c r="N173" s="159"/>
      <c r="O173" s="201"/>
      <c r="P173" s="159"/>
      <c r="Q173" s="159">
        <f t="shared" si="15"/>
        <v>0</v>
      </c>
    </row>
    <row r="174" spans="1:17">
      <c r="A174" s="113" t="s">
        <v>166</v>
      </c>
      <c r="B174" s="49"/>
      <c r="C174" s="29" t="s">
        <v>49</v>
      </c>
      <c r="D174" s="29" t="s">
        <v>11</v>
      </c>
      <c r="E174" s="30">
        <v>47</v>
      </c>
      <c r="F174" s="26"/>
      <c r="G174" s="26"/>
      <c r="H174" s="26"/>
      <c r="I174" s="159"/>
      <c r="J174" s="159"/>
      <c r="K174" s="159"/>
      <c r="L174" s="159"/>
      <c r="M174" s="159"/>
      <c r="N174" s="159"/>
      <c r="O174" s="201"/>
      <c r="P174" s="159"/>
      <c r="Q174" s="159">
        <f t="shared" si="15"/>
        <v>0</v>
      </c>
    </row>
    <row r="175" spans="1:17">
      <c r="A175" s="113" t="s">
        <v>167</v>
      </c>
      <c r="B175" s="49"/>
      <c r="C175" s="29" t="s">
        <v>168</v>
      </c>
      <c r="D175" s="29" t="s">
        <v>11</v>
      </c>
      <c r="E175" s="30">
        <v>71</v>
      </c>
      <c r="F175" s="26"/>
      <c r="G175" s="26"/>
      <c r="H175" s="26"/>
      <c r="I175" s="159"/>
      <c r="J175" s="159"/>
      <c r="K175" s="159"/>
      <c r="L175" s="159"/>
      <c r="M175" s="159"/>
      <c r="N175" s="159"/>
      <c r="O175" s="201"/>
      <c r="P175" s="159"/>
      <c r="Q175" s="159">
        <f t="shared" si="15"/>
        <v>0</v>
      </c>
    </row>
    <row r="176" spans="1:17">
      <c r="A176" s="113" t="s">
        <v>169</v>
      </c>
      <c r="B176" s="49"/>
      <c r="C176" s="29" t="s">
        <v>168</v>
      </c>
      <c r="D176" s="29" t="s">
        <v>11</v>
      </c>
      <c r="E176" s="30">
        <v>100</v>
      </c>
      <c r="F176" s="26"/>
      <c r="G176" s="26"/>
      <c r="H176" s="26"/>
      <c r="I176" s="159"/>
      <c r="J176" s="159"/>
      <c r="K176" s="159"/>
      <c r="L176" s="159"/>
      <c r="M176" s="159"/>
      <c r="N176" s="159"/>
      <c r="O176" s="201"/>
      <c r="P176" s="159"/>
      <c r="Q176" s="159">
        <f t="shared" si="15"/>
        <v>0</v>
      </c>
    </row>
    <row r="177" spans="1:17">
      <c r="A177" s="114" t="s">
        <v>170</v>
      </c>
      <c r="B177" s="74" t="s">
        <v>171</v>
      </c>
      <c r="C177" s="74" t="s">
        <v>172</v>
      </c>
      <c r="D177" s="74" t="s">
        <v>11</v>
      </c>
      <c r="E177" s="74">
        <v>355</v>
      </c>
      <c r="F177" s="115"/>
      <c r="G177" s="115"/>
      <c r="H177" s="115"/>
      <c r="I177" s="159"/>
      <c r="J177" s="159"/>
      <c r="K177" s="159"/>
      <c r="L177" s="159"/>
      <c r="M177" s="159"/>
      <c r="N177" s="159"/>
      <c r="O177" s="201"/>
      <c r="P177" s="159"/>
      <c r="Q177" s="159">
        <f t="shared" si="15"/>
        <v>0</v>
      </c>
    </row>
    <row r="178" spans="1:17">
      <c r="A178" s="114" t="s">
        <v>173</v>
      </c>
      <c r="B178" s="74" t="s">
        <v>171</v>
      </c>
      <c r="C178" s="74" t="s">
        <v>172</v>
      </c>
      <c r="D178" s="74" t="s">
        <v>11</v>
      </c>
      <c r="E178" s="75">
        <v>355</v>
      </c>
      <c r="F178" s="115"/>
      <c r="G178" s="115"/>
      <c r="H178" s="115"/>
      <c r="I178" s="159"/>
      <c r="J178" s="159"/>
      <c r="K178" s="159"/>
      <c r="L178" s="159"/>
      <c r="M178" s="159"/>
      <c r="N178" s="159"/>
      <c r="O178" s="201"/>
      <c r="P178" s="159"/>
      <c r="Q178" s="159">
        <f t="shared" si="15"/>
        <v>0</v>
      </c>
    </row>
    <row r="179" spans="1:17">
      <c r="A179" s="114" t="s">
        <v>174</v>
      </c>
      <c r="B179" s="74" t="s">
        <v>171</v>
      </c>
      <c r="C179" s="74" t="s">
        <v>172</v>
      </c>
      <c r="D179" s="74" t="s">
        <v>11</v>
      </c>
      <c r="E179" s="75">
        <v>178</v>
      </c>
      <c r="F179" s="115"/>
      <c r="G179" s="115"/>
      <c r="H179" s="115"/>
      <c r="I179" s="159"/>
      <c r="J179" s="159"/>
      <c r="K179" s="159"/>
      <c r="L179" s="159"/>
      <c r="M179" s="159"/>
      <c r="N179" s="159"/>
      <c r="O179" s="201"/>
      <c r="P179" s="159"/>
      <c r="Q179" s="159">
        <f t="shared" si="15"/>
        <v>0</v>
      </c>
    </row>
    <row r="180" spans="1:17">
      <c r="A180" s="49" t="s">
        <v>175</v>
      </c>
      <c r="B180" s="29"/>
      <c r="C180" s="29" t="s">
        <v>168</v>
      </c>
      <c r="D180" s="29" t="s">
        <v>11</v>
      </c>
      <c r="E180" s="30">
        <v>184</v>
      </c>
      <c r="F180" s="26"/>
      <c r="G180" s="26"/>
      <c r="H180" s="26"/>
      <c r="I180" s="159"/>
      <c r="J180" s="159"/>
      <c r="K180" s="159"/>
      <c r="L180" s="159"/>
      <c r="M180" s="159"/>
      <c r="N180" s="159"/>
      <c r="O180" s="201"/>
      <c r="P180" s="159"/>
      <c r="Q180" s="159">
        <f t="shared" si="15"/>
        <v>0</v>
      </c>
    </row>
    <row r="181" spans="1:17">
      <c r="A181" s="49" t="s">
        <v>176</v>
      </c>
      <c r="B181" s="29"/>
      <c r="C181" s="29" t="s">
        <v>168</v>
      </c>
      <c r="D181" s="29" t="s">
        <v>11</v>
      </c>
      <c r="E181" s="30">
        <v>81</v>
      </c>
      <c r="F181" s="26"/>
      <c r="G181" s="26"/>
      <c r="H181" s="26"/>
      <c r="I181" s="159"/>
      <c r="J181" s="159"/>
      <c r="K181" s="159"/>
      <c r="L181" s="159"/>
      <c r="M181" s="159"/>
      <c r="N181" s="159"/>
      <c r="O181" s="201"/>
      <c r="P181" s="159"/>
      <c r="Q181" s="159">
        <f t="shared" si="15"/>
        <v>0</v>
      </c>
    </row>
    <row r="182" spans="1:17">
      <c r="A182" s="49" t="s">
        <v>177</v>
      </c>
      <c r="B182" s="29" t="s">
        <v>171</v>
      </c>
      <c r="C182" s="29" t="s">
        <v>168</v>
      </c>
      <c r="D182" s="29" t="s">
        <v>11</v>
      </c>
      <c r="E182" s="30">
        <v>180</v>
      </c>
      <c r="F182" s="26"/>
      <c r="G182" s="26"/>
      <c r="H182" s="26"/>
      <c r="I182" s="159"/>
      <c r="J182" s="159"/>
      <c r="K182" s="159"/>
      <c r="L182" s="159"/>
      <c r="M182" s="159"/>
      <c r="N182" s="159"/>
      <c r="O182" s="201"/>
      <c r="P182" s="159"/>
      <c r="Q182" s="159">
        <f t="shared" si="15"/>
        <v>0</v>
      </c>
    </row>
    <row r="183" spans="1:17">
      <c r="A183" s="49" t="s">
        <v>178</v>
      </c>
      <c r="B183" s="29"/>
      <c r="C183" s="29" t="s">
        <v>168</v>
      </c>
      <c r="D183" s="29" t="s">
        <v>11</v>
      </c>
      <c r="E183" s="30">
        <v>309</v>
      </c>
      <c r="F183" s="26"/>
      <c r="G183" s="26"/>
      <c r="H183" s="26"/>
      <c r="I183" s="159"/>
      <c r="J183" s="159"/>
      <c r="K183" s="159"/>
      <c r="L183" s="159"/>
      <c r="M183" s="159"/>
      <c r="N183" s="159"/>
      <c r="O183" s="201"/>
      <c r="P183" s="159"/>
      <c r="Q183" s="159">
        <f t="shared" si="15"/>
        <v>0</v>
      </c>
    </row>
    <row r="184" spans="1:17">
      <c r="A184" s="114" t="s">
        <v>179</v>
      </c>
      <c r="B184" s="74" t="s">
        <v>171</v>
      </c>
      <c r="C184" s="74" t="s">
        <v>168</v>
      </c>
      <c r="D184" s="74" t="s">
        <v>11</v>
      </c>
      <c r="E184" s="75">
        <v>28</v>
      </c>
      <c r="F184" s="115"/>
      <c r="G184" s="115"/>
      <c r="H184" s="115"/>
      <c r="I184" s="159"/>
      <c r="J184" s="159"/>
      <c r="K184" s="159"/>
      <c r="L184" s="159"/>
      <c r="M184" s="159"/>
      <c r="N184" s="159"/>
      <c r="O184" s="201"/>
      <c r="P184" s="159"/>
      <c r="Q184" s="159">
        <f t="shared" si="15"/>
        <v>0</v>
      </c>
    </row>
    <row r="185" spans="1:17" ht="12" thickBot="1">
      <c r="A185" s="43" t="s">
        <v>7</v>
      </c>
      <c r="B185" s="43" t="s">
        <v>7</v>
      </c>
      <c r="C185" s="44" t="s">
        <v>7</v>
      </c>
      <c r="D185" s="44" t="s">
        <v>7</v>
      </c>
      <c r="E185" s="44" t="s">
        <v>7</v>
      </c>
      <c r="F185" s="1"/>
      <c r="G185" s="1"/>
    </row>
    <row r="186" spans="1:17" ht="12" thickBot="1">
      <c r="A186" s="116" t="s">
        <v>180</v>
      </c>
      <c r="B186" s="117"/>
      <c r="C186" s="46"/>
      <c r="D186" s="47"/>
      <c r="E186" s="17">
        <f t="shared" ref="E186:Q186" si="16">SUM(E188:E208)</f>
        <v>25696.444999999996</v>
      </c>
      <c r="F186" s="17">
        <f t="shared" si="16"/>
        <v>2297</v>
      </c>
      <c r="G186" s="17">
        <f t="shared" si="16"/>
        <v>2297</v>
      </c>
      <c r="H186" s="17">
        <f t="shared" si="16"/>
        <v>2108</v>
      </c>
      <c r="I186" s="17">
        <f t="shared" si="16"/>
        <v>85</v>
      </c>
      <c r="J186" s="17">
        <f t="shared" si="16"/>
        <v>102</v>
      </c>
      <c r="K186" s="17">
        <f t="shared" si="16"/>
        <v>104</v>
      </c>
      <c r="L186" s="17">
        <f t="shared" si="16"/>
        <v>186</v>
      </c>
      <c r="M186" s="17">
        <f>SUM(M188:M208)</f>
        <v>194</v>
      </c>
      <c r="N186" s="17">
        <f>SUM(N188:N208)</f>
        <v>208</v>
      </c>
      <c r="O186" s="199">
        <f>SUM(O188:O208)</f>
        <v>49</v>
      </c>
      <c r="P186" s="17">
        <f>SUM(P188:P208)</f>
        <v>296</v>
      </c>
      <c r="Q186" s="17">
        <f t="shared" si="16"/>
        <v>1224</v>
      </c>
    </row>
    <row r="187" spans="1:17">
      <c r="A187" s="118" t="s">
        <v>7</v>
      </c>
      <c r="B187" s="118" t="s">
        <v>7</v>
      </c>
      <c r="C187" s="119" t="s">
        <v>7</v>
      </c>
      <c r="D187" s="119" t="s">
        <v>7</v>
      </c>
      <c r="E187" s="120" t="s">
        <v>7</v>
      </c>
      <c r="F187" s="1"/>
      <c r="G187" s="1"/>
    </row>
    <row r="188" spans="1:17">
      <c r="A188" s="121" t="s">
        <v>181</v>
      </c>
      <c r="B188" s="29"/>
      <c r="C188" s="29" t="s">
        <v>49</v>
      </c>
      <c r="D188" s="29" t="s">
        <v>11</v>
      </c>
      <c r="E188" s="122">
        <v>267</v>
      </c>
      <c r="F188" s="26"/>
      <c r="G188" s="26"/>
      <c r="H188" s="26"/>
      <c r="I188" s="159"/>
      <c r="J188" s="159"/>
      <c r="K188" s="159"/>
      <c r="L188" s="159"/>
      <c r="M188" s="159"/>
      <c r="N188" s="159"/>
      <c r="O188" s="201"/>
      <c r="P188" s="159"/>
      <c r="Q188" s="159">
        <f>SUM(I188:P188)</f>
        <v>0</v>
      </c>
    </row>
    <row r="189" spans="1:17">
      <c r="A189" s="121" t="s">
        <v>182</v>
      </c>
      <c r="B189" s="29"/>
      <c r="C189" s="29" t="s">
        <v>49</v>
      </c>
      <c r="D189" s="29" t="s">
        <v>11</v>
      </c>
      <c r="E189" s="122">
        <v>29</v>
      </c>
      <c r="F189" s="26"/>
      <c r="G189" s="26"/>
      <c r="H189" s="26"/>
      <c r="I189" s="159"/>
      <c r="J189" s="159"/>
      <c r="K189" s="159"/>
      <c r="L189" s="159"/>
      <c r="M189" s="159"/>
      <c r="N189" s="159"/>
      <c r="O189" s="201"/>
      <c r="P189" s="159"/>
      <c r="Q189" s="159">
        <f t="shared" ref="Q189:Q208" si="17">SUM(I189:P189)</f>
        <v>0</v>
      </c>
    </row>
    <row r="190" spans="1:17">
      <c r="A190" s="121" t="s">
        <v>183</v>
      </c>
      <c r="B190" s="29"/>
      <c r="C190" s="29" t="s">
        <v>49</v>
      </c>
      <c r="D190" s="29" t="s">
        <v>11</v>
      </c>
      <c r="E190" s="122">
        <v>58</v>
      </c>
      <c r="F190" s="26"/>
      <c r="G190" s="26"/>
      <c r="H190" s="26"/>
      <c r="I190" s="159"/>
      <c r="J190" s="159"/>
      <c r="K190" s="159"/>
      <c r="L190" s="159"/>
      <c r="M190" s="159"/>
      <c r="N190" s="159"/>
      <c r="O190" s="201"/>
      <c r="P190" s="159"/>
      <c r="Q190" s="159">
        <f t="shared" si="17"/>
        <v>0</v>
      </c>
    </row>
    <row r="191" spans="1:17">
      <c r="A191" s="123" t="s">
        <v>184</v>
      </c>
      <c r="B191" s="21"/>
      <c r="C191" s="21" t="s">
        <v>14</v>
      </c>
      <c r="D191" s="21" t="s">
        <v>11</v>
      </c>
      <c r="E191" s="124">
        <v>157</v>
      </c>
      <c r="F191" s="23"/>
      <c r="G191" s="23"/>
      <c r="H191" s="23"/>
      <c r="I191" s="159"/>
      <c r="J191" s="159"/>
      <c r="K191" s="159"/>
      <c r="L191" s="159"/>
      <c r="M191" s="159"/>
      <c r="N191" s="159"/>
      <c r="O191" s="201"/>
      <c r="P191" s="159"/>
      <c r="Q191" s="159">
        <f t="shared" si="17"/>
        <v>0</v>
      </c>
    </row>
    <row r="192" spans="1:17">
      <c r="A192" s="123" t="s">
        <v>185</v>
      </c>
      <c r="B192" s="21"/>
      <c r="C192" s="21" t="s">
        <v>41</v>
      </c>
      <c r="D192" s="21" t="s">
        <v>11</v>
      </c>
      <c r="E192" s="124">
        <v>312</v>
      </c>
      <c r="F192" s="23"/>
      <c r="G192" s="23"/>
      <c r="H192" s="23"/>
      <c r="I192" s="159"/>
      <c r="J192" s="159"/>
      <c r="K192" s="159"/>
      <c r="L192" s="159"/>
      <c r="M192" s="159"/>
      <c r="N192" s="159"/>
      <c r="O192" s="201"/>
      <c r="P192" s="159"/>
      <c r="Q192" s="159">
        <f t="shared" si="17"/>
        <v>0</v>
      </c>
    </row>
    <row r="193" spans="1:17">
      <c r="A193" s="125" t="s">
        <v>186</v>
      </c>
      <c r="B193" s="21"/>
      <c r="C193" s="21" t="s">
        <v>68</v>
      </c>
      <c r="D193" s="21" t="s">
        <v>11</v>
      </c>
      <c r="E193" s="124">
        <v>105</v>
      </c>
      <c r="F193" s="23"/>
      <c r="G193" s="23"/>
      <c r="H193" s="23"/>
      <c r="I193" s="159"/>
      <c r="J193" s="159"/>
      <c r="K193" s="159"/>
      <c r="L193" s="159"/>
      <c r="M193" s="159"/>
      <c r="N193" s="159"/>
      <c r="O193" s="201"/>
      <c r="P193" s="159"/>
      <c r="Q193" s="159">
        <f t="shared" si="17"/>
        <v>0</v>
      </c>
    </row>
    <row r="194" spans="1:17">
      <c r="A194" s="123" t="s">
        <v>187</v>
      </c>
      <c r="B194" s="21"/>
      <c r="C194" s="21" t="s">
        <v>68</v>
      </c>
      <c r="D194" s="21" t="s">
        <v>11</v>
      </c>
      <c r="E194" s="124">
        <f>8*200</f>
        <v>1600</v>
      </c>
      <c r="F194" s="23">
        <v>100</v>
      </c>
      <c r="G194" s="23">
        <v>100</v>
      </c>
      <c r="H194" s="23">
        <v>100</v>
      </c>
      <c r="I194" s="159"/>
      <c r="J194" s="159"/>
      <c r="K194" s="159"/>
      <c r="L194" s="159"/>
      <c r="M194" s="159"/>
      <c r="N194" s="159"/>
      <c r="O194" s="201"/>
      <c r="P194" s="159"/>
      <c r="Q194" s="159">
        <f t="shared" si="17"/>
        <v>0</v>
      </c>
    </row>
    <row r="195" spans="1:17">
      <c r="A195" s="31" t="s">
        <v>188</v>
      </c>
      <c r="B195" s="21"/>
      <c r="C195" s="21" t="s">
        <v>41</v>
      </c>
      <c r="D195" s="21" t="s">
        <v>11</v>
      </c>
      <c r="E195" s="21">
        <v>400</v>
      </c>
      <c r="F195" s="23">
        <v>50</v>
      </c>
      <c r="G195" s="23">
        <v>50</v>
      </c>
      <c r="H195" s="23">
        <v>50</v>
      </c>
      <c r="I195" s="159"/>
      <c r="J195" s="159"/>
      <c r="K195" s="159"/>
      <c r="L195" s="159"/>
      <c r="M195" s="159"/>
      <c r="N195" s="159"/>
      <c r="O195" s="201"/>
      <c r="P195" s="159"/>
      <c r="Q195" s="159">
        <f t="shared" si="17"/>
        <v>0</v>
      </c>
    </row>
    <row r="196" spans="1:17">
      <c r="A196" s="31" t="s">
        <v>189</v>
      </c>
      <c r="B196" s="21"/>
      <c r="C196" s="21" t="s">
        <v>41</v>
      </c>
      <c r="D196" s="21" t="s">
        <v>11</v>
      </c>
      <c r="E196" s="21">
        <v>400</v>
      </c>
      <c r="F196" s="23">
        <v>100</v>
      </c>
      <c r="G196" s="23">
        <v>100</v>
      </c>
      <c r="H196" s="23">
        <v>100</v>
      </c>
      <c r="I196" s="159"/>
      <c r="J196" s="159"/>
      <c r="K196" s="159"/>
      <c r="L196" s="159"/>
      <c r="M196" s="159"/>
      <c r="N196" s="159"/>
      <c r="O196" s="201"/>
      <c r="P196" s="159"/>
      <c r="Q196" s="159">
        <f t="shared" si="17"/>
        <v>0</v>
      </c>
    </row>
    <row r="197" spans="1:17">
      <c r="A197" s="31" t="s">
        <v>190</v>
      </c>
      <c r="B197" s="21"/>
      <c r="C197" s="21" t="s">
        <v>41</v>
      </c>
      <c r="D197" s="21" t="s">
        <v>11</v>
      </c>
      <c r="E197" s="21">
        <v>2400</v>
      </c>
      <c r="F197" s="23">
        <v>200</v>
      </c>
      <c r="G197" s="23">
        <v>200</v>
      </c>
      <c r="H197" s="23">
        <v>200</v>
      </c>
      <c r="I197" s="159"/>
      <c r="J197" s="159"/>
      <c r="K197" s="159"/>
      <c r="L197" s="159"/>
      <c r="M197" s="159"/>
      <c r="N197" s="159"/>
      <c r="O197" s="201"/>
      <c r="P197" s="159"/>
      <c r="Q197" s="159">
        <f t="shared" si="17"/>
        <v>0</v>
      </c>
    </row>
    <row r="198" spans="1:17">
      <c r="A198" s="31" t="s">
        <v>191</v>
      </c>
      <c r="B198" s="21"/>
      <c r="C198" s="21" t="s">
        <v>41</v>
      </c>
      <c r="D198" s="21" t="s">
        <v>11</v>
      </c>
      <c r="E198" s="21">
        <v>1400</v>
      </c>
      <c r="F198" s="23">
        <v>100</v>
      </c>
      <c r="G198" s="23">
        <v>100</v>
      </c>
      <c r="H198" s="23">
        <v>100</v>
      </c>
      <c r="I198" s="159"/>
      <c r="J198" s="159"/>
      <c r="K198" s="159"/>
      <c r="L198" s="159"/>
      <c r="M198" s="159"/>
      <c r="N198" s="159"/>
      <c r="O198" s="201"/>
      <c r="P198" s="159"/>
      <c r="Q198" s="159">
        <f t="shared" si="17"/>
        <v>0</v>
      </c>
    </row>
    <row r="199" spans="1:17">
      <c r="A199" s="20" t="s">
        <v>192</v>
      </c>
      <c r="B199" s="21"/>
      <c r="C199" s="21" t="s">
        <v>140</v>
      </c>
      <c r="D199" s="21" t="s">
        <v>11</v>
      </c>
      <c r="E199" s="21">
        <v>3598</v>
      </c>
      <c r="F199" s="26">
        <v>100</v>
      </c>
      <c r="G199" s="26">
        <v>100</v>
      </c>
      <c r="H199" s="26">
        <v>100</v>
      </c>
      <c r="I199" s="159"/>
      <c r="J199" s="159"/>
      <c r="K199" s="159"/>
      <c r="L199" s="159"/>
      <c r="M199" s="159"/>
      <c r="N199" s="159"/>
      <c r="O199" s="201"/>
      <c r="P199" s="159"/>
      <c r="Q199" s="159">
        <f t="shared" si="17"/>
        <v>0</v>
      </c>
    </row>
    <row r="200" spans="1:17">
      <c r="A200" s="126" t="s">
        <v>193</v>
      </c>
      <c r="B200" s="127" t="s">
        <v>171</v>
      </c>
      <c r="C200" s="127" t="s">
        <v>140</v>
      </c>
      <c r="D200" s="127" t="s">
        <v>11</v>
      </c>
      <c r="E200" s="74">
        <v>480</v>
      </c>
      <c r="F200" s="115"/>
      <c r="G200" s="115"/>
      <c r="H200" s="115"/>
      <c r="I200" s="159"/>
      <c r="J200" s="159"/>
      <c r="K200" s="159"/>
      <c r="L200" s="159"/>
      <c r="M200" s="159"/>
      <c r="N200" s="159"/>
      <c r="O200" s="201"/>
      <c r="P200" s="159"/>
      <c r="Q200" s="159">
        <f t="shared" si="17"/>
        <v>0</v>
      </c>
    </row>
    <row r="201" spans="1:17">
      <c r="A201" s="20" t="s">
        <v>194</v>
      </c>
      <c r="B201" s="21"/>
      <c r="C201" s="21" t="s">
        <v>26</v>
      </c>
      <c r="D201" s="21" t="s">
        <v>17</v>
      </c>
      <c r="E201" s="21">
        <v>1280</v>
      </c>
      <c r="F201" s="23">
        <v>117</v>
      </c>
      <c r="G201" s="23">
        <v>117</v>
      </c>
      <c r="H201" s="23">
        <v>117</v>
      </c>
      <c r="I201" s="159"/>
      <c r="J201" s="159"/>
      <c r="K201" s="159"/>
      <c r="L201" s="159"/>
      <c r="M201" s="159"/>
      <c r="N201" s="159"/>
      <c r="O201" s="201"/>
      <c r="P201" s="159"/>
      <c r="Q201" s="159">
        <f t="shared" si="17"/>
        <v>0</v>
      </c>
    </row>
    <row r="202" spans="1:17">
      <c r="A202" s="20" t="s">
        <v>194</v>
      </c>
      <c r="B202" s="21"/>
      <c r="C202" s="21" t="s">
        <v>26</v>
      </c>
      <c r="D202" s="21" t="s">
        <v>11</v>
      </c>
      <c r="E202" s="21">
        <v>27</v>
      </c>
      <c r="F202" s="23">
        <v>27</v>
      </c>
      <c r="G202" s="23">
        <v>27</v>
      </c>
      <c r="H202" s="23">
        <v>0</v>
      </c>
      <c r="I202" s="159"/>
      <c r="J202" s="159"/>
      <c r="K202" s="159"/>
      <c r="L202" s="159"/>
      <c r="M202" s="159"/>
      <c r="N202" s="159"/>
      <c r="O202" s="201"/>
      <c r="P202" s="159"/>
      <c r="Q202" s="159">
        <f t="shared" si="17"/>
        <v>0</v>
      </c>
    </row>
    <row r="203" spans="1:17">
      <c r="A203" s="28" t="s">
        <v>195</v>
      </c>
      <c r="B203" s="128"/>
      <c r="C203" s="128" t="s">
        <v>24</v>
      </c>
      <c r="D203" s="128" t="s">
        <v>17</v>
      </c>
      <c r="E203" s="29">
        <v>1777</v>
      </c>
      <c r="F203" s="38">
        <v>170</v>
      </c>
      <c r="G203" s="38">
        <v>170</v>
      </c>
      <c r="H203" s="38">
        <v>150</v>
      </c>
      <c r="I203" s="159"/>
      <c r="J203" s="159"/>
      <c r="K203" s="159"/>
      <c r="L203" s="159">
        <v>16</v>
      </c>
      <c r="M203" s="159"/>
      <c r="N203" s="159"/>
      <c r="O203" s="201"/>
      <c r="P203" s="159">
        <v>48</v>
      </c>
      <c r="Q203" s="159">
        <f t="shared" si="17"/>
        <v>64</v>
      </c>
    </row>
    <row r="204" spans="1:17">
      <c r="A204" s="28" t="s">
        <v>195</v>
      </c>
      <c r="B204" s="128"/>
      <c r="C204" s="128" t="s">
        <v>24</v>
      </c>
      <c r="D204" s="128" t="s">
        <v>11</v>
      </c>
      <c r="E204" s="29">
        <v>889</v>
      </c>
      <c r="F204" s="38">
        <v>50</v>
      </c>
      <c r="G204" s="38">
        <v>50</v>
      </c>
      <c r="H204" s="38">
        <v>75</v>
      </c>
      <c r="I204" s="159"/>
      <c r="J204" s="159"/>
      <c r="K204" s="159"/>
      <c r="L204" s="159">
        <v>8</v>
      </c>
      <c r="M204" s="159"/>
      <c r="N204" s="159"/>
      <c r="O204" s="201"/>
      <c r="P204" s="159">
        <v>25</v>
      </c>
      <c r="Q204" s="159">
        <f t="shared" si="17"/>
        <v>33</v>
      </c>
    </row>
    <row r="205" spans="1:17">
      <c r="A205" s="20" t="s">
        <v>196</v>
      </c>
      <c r="B205" s="21"/>
      <c r="C205" s="21" t="s">
        <v>24</v>
      </c>
      <c r="D205" s="21" t="s">
        <v>17</v>
      </c>
      <c r="E205" s="22">
        <v>2520</v>
      </c>
      <c r="F205" s="26">
        <v>732</v>
      </c>
      <c r="G205" s="26">
        <v>732</v>
      </c>
      <c r="H205" s="26">
        <v>324</v>
      </c>
      <c r="I205" s="159"/>
      <c r="J205" s="159">
        <v>62</v>
      </c>
      <c r="K205" s="159"/>
      <c r="L205" s="159">
        <v>36</v>
      </c>
      <c r="M205" s="159">
        <v>82</v>
      </c>
      <c r="N205" s="159">
        <v>48</v>
      </c>
      <c r="O205" s="201"/>
      <c r="P205" s="159"/>
      <c r="Q205" s="159">
        <f t="shared" si="17"/>
        <v>228</v>
      </c>
    </row>
    <row r="206" spans="1:17">
      <c r="A206" s="28" t="s">
        <v>197</v>
      </c>
      <c r="B206" s="29"/>
      <c r="C206" s="29" t="s">
        <v>24</v>
      </c>
      <c r="D206" s="29" t="s">
        <v>17</v>
      </c>
      <c r="E206" s="30">
        <f>10*177.721</f>
        <v>1777.21</v>
      </c>
      <c r="F206" s="38">
        <v>150</v>
      </c>
      <c r="G206" s="38">
        <v>150</v>
      </c>
      <c r="H206" s="38">
        <v>150</v>
      </c>
      <c r="I206" s="159">
        <v>29</v>
      </c>
      <c r="J206" s="159"/>
      <c r="K206" s="159">
        <v>56</v>
      </c>
      <c r="L206" s="159">
        <v>18</v>
      </c>
      <c r="M206" s="159">
        <v>10</v>
      </c>
      <c r="N206" s="159">
        <v>30</v>
      </c>
      <c r="O206" s="201"/>
      <c r="P206" s="159">
        <v>45</v>
      </c>
      <c r="Q206" s="159">
        <f t="shared" si="17"/>
        <v>188</v>
      </c>
    </row>
    <row r="207" spans="1:17">
      <c r="A207" s="28" t="s">
        <v>206</v>
      </c>
      <c r="B207" s="29"/>
      <c r="C207" s="29" t="s">
        <v>24</v>
      </c>
      <c r="D207" s="29" t="s">
        <v>17</v>
      </c>
      <c r="E207" s="30">
        <f>20*177.721</f>
        <v>3554.42</v>
      </c>
      <c r="F207" s="38">
        <v>0</v>
      </c>
      <c r="G207" s="38">
        <v>0</v>
      </c>
      <c r="H207" s="38">
        <v>142</v>
      </c>
      <c r="I207" s="159"/>
      <c r="J207" s="159"/>
      <c r="K207" s="159"/>
      <c r="L207" s="159"/>
      <c r="M207" s="159"/>
      <c r="N207" s="159"/>
      <c r="O207" s="201"/>
      <c r="P207" s="159">
        <v>178</v>
      </c>
      <c r="Q207" s="159">
        <f t="shared" si="17"/>
        <v>178</v>
      </c>
    </row>
    <row r="208" spans="1:17">
      <c r="A208" s="20" t="s">
        <v>198</v>
      </c>
      <c r="B208" s="20"/>
      <c r="C208" s="21" t="s">
        <v>24</v>
      </c>
      <c r="D208" s="21" t="s">
        <v>17</v>
      </c>
      <c r="E208" s="22">
        <f>15*177.721</f>
        <v>2665.8150000000001</v>
      </c>
      <c r="F208" s="26">
        <v>401</v>
      </c>
      <c r="G208" s="26">
        <v>401</v>
      </c>
      <c r="H208" s="26">
        <v>500</v>
      </c>
      <c r="I208" s="159">
        <v>56</v>
      </c>
      <c r="J208" s="159">
        <v>40</v>
      </c>
      <c r="K208" s="159">
        <v>48</v>
      </c>
      <c r="L208" s="159">
        <v>108</v>
      </c>
      <c r="M208" s="159">
        <v>102</v>
      </c>
      <c r="N208" s="159">
        <v>130</v>
      </c>
      <c r="O208" s="201">
        <v>49</v>
      </c>
      <c r="P208" s="159"/>
      <c r="Q208" s="159">
        <f t="shared" si="17"/>
        <v>533</v>
      </c>
    </row>
    <row r="209" spans="1:17" ht="12" thickBot="1">
      <c r="A209" s="43" t="s">
        <v>7</v>
      </c>
      <c r="B209" s="43" t="s">
        <v>7</v>
      </c>
      <c r="C209" s="44" t="s">
        <v>7</v>
      </c>
      <c r="D209" s="44" t="s">
        <v>7</v>
      </c>
      <c r="E209" s="44" t="s">
        <v>7</v>
      </c>
      <c r="F209" s="1"/>
      <c r="G209" s="1"/>
    </row>
    <row r="210" spans="1:17" ht="12" thickBot="1">
      <c r="A210" s="14" t="s">
        <v>199</v>
      </c>
      <c r="B210" s="15"/>
      <c r="C210" s="129"/>
      <c r="D210" s="130"/>
      <c r="E210" s="131">
        <f t="shared" ref="E210:Q210" si="18">E186+E146+E131+E104+E93+E69+E43+E32+E8</f>
        <v>557364.21565046604</v>
      </c>
      <c r="F210" s="131">
        <f t="shared" si="18"/>
        <v>33264</v>
      </c>
      <c r="G210" s="131">
        <f t="shared" si="18"/>
        <v>34980</v>
      </c>
      <c r="H210" s="131">
        <f t="shared" si="18"/>
        <v>25719</v>
      </c>
      <c r="I210" s="131">
        <f t="shared" si="18"/>
        <v>1987</v>
      </c>
      <c r="J210" s="131">
        <f t="shared" si="18"/>
        <v>750</v>
      </c>
      <c r="K210" s="131">
        <f t="shared" si="18"/>
        <v>694</v>
      </c>
      <c r="L210" s="131">
        <f t="shared" si="18"/>
        <v>639</v>
      </c>
      <c r="M210" s="131">
        <f t="shared" si="18"/>
        <v>1136</v>
      </c>
      <c r="N210" s="131">
        <f t="shared" si="18"/>
        <v>2251</v>
      </c>
      <c r="O210" s="202">
        <f t="shared" si="18"/>
        <v>1213</v>
      </c>
      <c r="P210" s="131">
        <f t="shared" si="18"/>
        <v>968</v>
      </c>
      <c r="Q210" s="131">
        <f t="shared" si="18"/>
        <v>9638</v>
      </c>
    </row>
    <row r="211" spans="1:17">
      <c r="A211" s="1"/>
      <c r="B211" s="1"/>
      <c r="C211" s="1"/>
      <c r="D211" s="1"/>
      <c r="E211" s="1"/>
      <c r="F211" s="1"/>
      <c r="G211" s="1"/>
    </row>
    <row r="212" spans="1:17">
      <c r="A212" s="1"/>
      <c r="B212" s="1"/>
      <c r="C212" s="1"/>
      <c r="D212" s="1"/>
      <c r="E212" s="1"/>
      <c r="F212" s="1"/>
      <c r="G212" s="1"/>
    </row>
    <row r="215" spans="1:17">
      <c r="O215" s="203"/>
      <c r="P215" s="169"/>
    </row>
    <row r="218" spans="1:17">
      <c r="P218" s="171"/>
    </row>
    <row r="219" spans="1:17">
      <c r="M219" s="169"/>
    </row>
  </sheetData>
  <autoFilter ref="A9:Q210">
    <filterColumn colId="15"/>
  </autoFilter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227"/>
  <sheetViews>
    <sheetView topLeftCell="C148" workbookViewId="0">
      <selection activeCell="Q69" sqref="Q69"/>
    </sheetView>
  </sheetViews>
  <sheetFormatPr baseColWidth="10" defaultColWidth="30" defaultRowHeight="11.25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7" width="12.5703125" style="3" customWidth="1"/>
    <col min="18" max="18" width="12.28515625" style="3" customWidth="1"/>
    <col min="19" max="19" width="11.7109375" style="3" customWidth="1"/>
    <col min="20" max="20" width="13.140625" style="3" customWidth="1"/>
    <col min="21" max="16384" width="30" style="3"/>
  </cols>
  <sheetData>
    <row r="1" spans="1:18">
      <c r="A1" s="1"/>
      <c r="B1" s="1"/>
      <c r="C1" s="2"/>
      <c r="D1" s="2"/>
      <c r="E1" s="2"/>
      <c r="F1" s="1"/>
      <c r="G1" s="1"/>
    </row>
    <row r="2" spans="1:18">
      <c r="A2" s="208" t="s">
        <v>228</v>
      </c>
      <c r="B2" s="208"/>
      <c r="C2" s="208"/>
      <c r="D2" s="208"/>
      <c r="E2" s="208"/>
      <c r="F2" s="208"/>
      <c r="G2" s="208"/>
      <c r="H2" s="208"/>
      <c r="I2" s="208"/>
    </row>
    <row r="3" spans="1:18">
      <c r="A3" s="206" t="s">
        <v>229</v>
      </c>
      <c r="B3" s="206"/>
      <c r="C3" s="206"/>
      <c r="D3" s="206"/>
      <c r="E3" s="206"/>
      <c r="F3" s="206"/>
      <c r="G3" s="206"/>
      <c r="H3" s="206"/>
      <c r="I3" s="206"/>
    </row>
    <row r="4" spans="1:18" ht="12" thickBot="1">
      <c r="A4" s="1"/>
      <c r="B4" s="1"/>
      <c r="C4" s="2"/>
      <c r="D4" s="2"/>
      <c r="E4" s="2"/>
      <c r="F4" s="1"/>
      <c r="G4" s="1"/>
    </row>
    <row r="5" spans="1:18">
      <c r="A5" s="5"/>
      <c r="B5" s="5"/>
      <c r="C5" s="6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12" thickBot="1">
      <c r="A6" s="9" t="s">
        <v>0</v>
      </c>
      <c r="B6" s="10" t="s">
        <v>1</v>
      </c>
      <c r="C6" s="11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201</v>
      </c>
      <c r="I6" s="165">
        <v>45322</v>
      </c>
      <c r="J6" s="165">
        <v>45350</v>
      </c>
      <c r="K6" s="165">
        <v>45352</v>
      </c>
      <c r="L6" s="165">
        <v>45384</v>
      </c>
      <c r="M6" s="165">
        <v>45415</v>
      </c>
      <c r="N6" s="165">
        <v>45447</v>
      </c>
      <c r="O6" s="165">
        <v>45478</v>
      </c>
      <c r="P6" s="165">
        <v>45509</v>
      </c>
      <c r="Q6" s="165">
        <v>45541</v>
      </c>
      <c r="R6" s="160" t="s">
        <v>225</v>
      </c>
    </row>
    <row r="7" spans="1:18" ht="12" thickBot="1">
      <c r="A7" s="12" t="s">
        <v>7</v>
      </c>
      <c r="B7" s="12" t="s">
        <v>7</v>
      </c>
      <c r="C7" s="12" t="s">
        <v>7</v>
      </c>
      <c r="D7" s="12" t="s">
        <v>7</v>
      </c>
      <c r="E7" s="13" t="s">
        <v>7</v>
      </c>
      <c r="F7" s="1"/>
      <c r="G7" s="1"/>
    </row>
    <row r="8" spans="1:18" ht="12" thickBot="1">
      <c r="A8" s="14" t="s">
        <v>8</v>
      </c>
      <c r="B8" s="15"/>
      <c r="C8" s="16"/>
      <c r="D8" s="15"/>
      <c r="E8" s="17">
        <f t="shared" ref="E8:R8" si="0">SUM(E10:E30)</f>
        <v>25854.21803208</v>
      </c>
      <c r="F8" s="17">
        <f t="shared" si="0"/>
        <v>4010</v>
      </c>
      <c r="G8" s="17">
        <f t="shared" si="0"/>
        <v>4010</v>
      </c>
      <c r="H8" s="17">
        <f t="shared" si="0"/>
        <v>2349</v>
      </c>
      <c r="I8" s="17">
        <f t="shared" si="0"/>
        <v>56</v>
      </c>
      <c r="J8" s="17">
        <f t="shared" si="0"/>
        <v>46</v>
      </c>
      <c r="K8" s="17">
        <f t="shared" si="0"/>
        <v>41</v>
      </c>
      <c r="L8" s="17">
        <f t="shared" si="0"/>
        <v>43</v>
      </c>
      <c r="M8" s="17">
        <f t="shared" si="0"/>
        <v>28</v>
      </c>
      <c r="N8" s="17">
        <f t="shared" si="0"/>
        <v>12</v>
      </c>
      <c r="O8" s="17">
        <f t="shared" si="0"/>
        <v>116</v>
      </c>
      <c r="P8" s="17">
        <f t="shared" si="0"/>
        <v>3</v>
      </c>
      <c r="Q8" s="17">
        <f t="shared" si="0"/>
        <v>62</v>
      </c>
      <c r="R8" s="17">
        <f t="shared" si="0"/>
        <v>407</v>
      </c>
    </row>
    <row r="9" spans="1:18">
      <c r="A9" s="18"/>
      <c r="B9" s="18"/>
      <c r="C9" s="18"/>
      <c r="D9" s="18"/>
      <c r="E9" s="18"/>
      <c r="F9" s="1"/>
      <c r="G9" s="1"/>
      <c r="J9" s="134"/>
      <c r="K9" s="134"/>
      <c r="L9" s="134"/>
      <c r="M9" s="134"/>
      <c r="N9" s="134"/>
      <c r="O9" s="134"/>
      <c r="P9" s="134"/>
      <c r="Q9" s="134"/>
    </row>
    <row r="10" spans="1:18">
      <c r="A10" s="19" t="s">
        <v>9</v>
      </c>
      <c r="B10" s="20"/>
      <c r="C10" s="21" t="s">
        <v>10</v>
      </c>
      <c r="D10" s="21" t="s">
        <v>203</v>
      </c>
      <c r="E10" s="22">
        <v>53</v>
      </c>
      <c r="F10" s="23">
        <v>0</v>
      </c>
      <c r="G10" s="23">
        <v>0</v>
      </c>
      <c r="H10" s="23">
        <v>51</v>
      </c>
      <c r="I10" s="159"/>
      <c r="J10" s="159"/>
      <c r="K10" s="159"/>
      <c r="L10" s="159"/>
      <c r="M10" s="159"/>
      <c r="N10" s="159"/>
      <c r="O10" s="159"/>
      <c r="P10" s="159"/>
      <c r="Q10" s="159"/>
      <c r="R10" s="159">
        <f>SUM(I10:Q10)</f>
        <v>0</v>
      </c>
    </row>
    <row r="11" spans="1:18">
      <c r="A11" s="19" t="s">
        <v>12</v>
      </c>
      <c r="B11" s="20"/>
      <c r="C11" s="21" t="s">
        <v>10</v>
      </c>
      <c r="D11" s="21" t="s">
        <v>11</v>
      </c>
      <c r="E11" s="22">
        <v>38</v>
      </c>
      <c r="F11" s="23">
        <v>0</v>
      </c>
      <c r="G11" s="23">
        <v>0</v>
      </c>
      <c r="H11" s="23">
        <v>0</v>
      </c>
      <c r="I11" s="159"/>
      <c r="J11" s="159"/>
      <c r="K11" s="159"/>
      <c r="L11" s="159"/>
      <c r="M11" s="159"/>
      <c r="N11" s="159"/>
      <c r="O11" s="159"/>
      <c r="P11" s="159"/>
      <c r="Q11" s="159"/>
      <c r="R11" s="159">
        <f t="shared" ref="R11:R30" si="1">SUM(I11:Q11)</f>
        <v>0</v>
      </c>
    </row>
    <row r="12" spans="1:18">
      <c r="A12" s="19" t="s">
        <v>13</v>
      </c>
      <c r="B12" s="20"/>
      <c r="C12" s="21" t="s">
        <v>14</v>
      </c>
      <c r="D12" s="21" t="s">
        <v>11</v>
      </c>
      <c r="E12" s="22">
        <v>202</v>
      </c>
      <c r="F12" s="23">
        <v>0</v>
      </c>
      <c r="G12" s="23">
        <v>0</v>
      </c>
      <c r="H12" s="23">
        <v>0</v>
      </c>
      <c r="I12" s="159"/>
      <c r="J12" s="159"/>
      <c r="K12" s="159"/>
      <c r="L12" s="159"/>
      <c r="M12" s="159"/>
      <c r="N12" s="159"/>
      <c r="O12" s="159"/>
      <c r="P12" s="159"/>
      <c r="Q12" s="159"/>
      <c r="R12" s="159">
        <f t="shared" si="1"/>
        <v>0</v>
      </c>
    </row>
    <row r="13" spans="1:18">
      <c r="A13" s="19" t="s">
        <v>15</v>
      </c>
      <c r="B13" s="20"/>
      <c r="C13" s="24" t="s">
        <v>14</v>
      </c>
      <c r="D13" s="24" t="s">
        <v>11</v>
      </c>
      <c r="E13" s="25">
        <v>82</v>
      </c>
      <c r="F13" s="23">
        <v>0</v>
      </c>
      <c r="G13" s="23">
        <v>0</v>
      </c>
      <c r="H13" s="23">
        <v>0</v>
      </c>
      <c r="I13" s="159"/>
      <c r="J13" s="159"/>
      <c r="K13" s="159"/>
      <c r="L13" s="159"/>
      <c r="M13" s="159"/>
      <c r="N13" s="159"/>
      <c r="O13" s="159"/>
      <c r="P13" s="159"/>
      <c r="Q13" s="159"/>
      <c r="R13" s="159">
        <f t="shared" si="1"/>
        <v>0</v>
      </c>
    </row>
    <row r="14" spans="1:18">
      <c r="A14" s="19" t="s">
        <v>16</v>
      </c>
      <c r="B14" s="20"/>
      <c r="C14" s="21" t="s">
        <v>10</v>
      </c>
      <c r="D14" s="21" t="s">
        <v>17</v>
      </c>
      <c r="E14" s="22">
        <v>1025</v>
      </c>
      <c r="F14" s="26">
        <v>0</v>
      </c>
      <c r="G14" s="26">
        <v>0</v>
      </c>
      <c r="H14" s="26">
        <v>0</v>
      </c>
      <c r="I14" s="159"/>
      <c r="J14" s="159"/>
      <c r="K14" s="159"/>
      <c r="L14" s="159"/>
      <c r="M14" s="159"/>
      <c r="N14" s="159"/>
      <c r="O14" s="159"/>
      <c r="P14" s="159"/>
      <c r="Q14" s="159"/>
      <c r="R14" s="159">
        <f t="shared" si="1"/>
        <v>0</v>
      </c>
    </row>
    <row r="15" spans="1:18">
      <c r="A15" s="19" t="s">
        <v>18</v>
      </c>
      <c r="B15" s="20"/>
      <c r="C15" s="21" t="s">
        <v>10</v>
      </c>
      <c r="D15" s="21" t="s">
        <v>17</v>
      </c>
      <c r="E15" s="22">
        <v>391</v>
      </c>
      <c r="F15" s="26">
        <v>117</v>
      </c>
      <c r="G15" s="26">
        <v>117</v>
      </c>
      <c r="H15" s="26">
        <v>98</v>
      </c>
      <c r="I15" s="159"/>
      <c r="J15" s="159"/>
      <c r="K15" s="159"/>
      <c r="L15" s="159"/>
      <c r="M15" s="159"/>
      <c r="N15" s="159"/>
      <c r="O15" s="159"/>
      <c r="P15" s="159"/>
      <c r="Q15" s="159"/>
      <c r="R15" s="159">
        <f t="shared" si="1"/>
        <v>0</v>
      </c>
    </row>
    <row r="16" spans="1:18">
      <c r="A16" s="27" t="s">
        <v>19</v>
      </c>
      <c r="B16" s="28"/>
      <c r="C16" s="29" t="s">
        <v>10</v>
      </c>
      <c r="D16" s="29" t="s">
        <v>17</v>
      </c>
      <c r="E16" s="30">
        <v>1066</v>
      </c>
      <c r="F16" s="26">
        <v>250</v>
      </c>
      <c r="G16" s="26">
        <v>250</v>
      </c>
      <c r="H16" s="26">
        <v>200</v>
      </c>
      <c r="I16" s="159"/>
      <c r="J16" s="159"/>
      <c r="K16" s="159"/>
      <c r="L16" s="159"/>
      <c r="M16" s="159"/>
      <c r="N16" s="159"/>
      <c r="O16" s="159"/>
      <c r="P16" s="159"/>
      <c r="Q16" s="159"/>
      <c r="R16" s="159">
        <f t="shared" si="1"/>
        <v>0</v>
      </c>
    </row>
    <row r="17" spans="1:18">
      <c r="A17" s="27" t="s">
        <v>20</v>
      </c>
      <c r="B17" s="28"/>
      <c r="C17" s="29" t="s">
        <v>21</v>
      </c>
      <c r="D17" s="29" t="s">
        <v>11</v>
      </c>
      <c r="E17" s="30">
        <f>2406480*177.721/1000000</f>
        <v>427.68203208</v>
      </c>
      <c r="F17" s="26">
        <v>100</v>
      </c>
      <c r="G17" s="26">
        <v>100</v>
      </c>
      <c r="H17" s="26">
        <v>100</v>
      </c>
      <c r="I17" s="159"/>
      <c r="J17" s="159"/>
      <c r="K17" s="159"/>
      <c r="L17" s="159">
        <v>38</v>
      </c>
      <c r="M17" s="159"/>
      <c r="N17" s="159"/>
      <c r="O17" s="159"/>
      <c r="P17" s="159"/>
      <c r="Q17" s="159">
        <v>53</v>
      </c>
      <c r="R17" s="159">
        <f t="shared" si="1"/>
        <v>91</v>
      </c>
    </row>
    <row r="18" spans="1:18">
      <c r="A18" s="19" t="s">
        <v>22</v>
      </c>
      <c r="B18" s="31"/>
      <c r="C18" s="21" t="s">
        <v>10</v>
      </c>
      <c r="D18" s="21" t="s">
        <v>11</v>
      </c>
      <c r="E18" s="22">
        <v>1066.326</v>
      </c>
      <c r="F18" s="23"/>
      <c r="G18" s="23"/>
      <c r="H18" s="23">
        <v>0</v>
      </c>
      <c r="I18" s="159"/>
      <c r="J18" s="159"/>
      <c r="K18" s="159"/>
      <c r="L18" s="159"/>
      <c r="M18" s="159"/>
      <c r="N18" s="159"/>
      <c r="O18" s="159"/>
      <c r="P18" s="159"/>
      <c r="Q18" s="159"/>
      <c r="R18" s="159">
        <f t="shared" si="1"/>
        <v>0</v>
      </c>
    </row>
    <row r="19" spans="1:18">
      <c r="A19" s="28" t="s">
        <v>23</v>
      </c>
      <c r="B19" s="29"/>
      <c r="C19" s="29" t="s">
        <v>24</v>
      </c>
      <c r="D19" s="29" t="s">
        <v>17</v>
      </c>
      <c r="E19" s="30">
        <f>6*177.721</f>
        <v>1066.326</v>
      </c>
      <c r="F19" s="26">
        <v>101</v>
      </c>
      <c r="G19" s="26">
        <v>101</v>
      </c>
      <c r="H19" s="26">
        <v>0</v>
      </c>
      <c r="I19" s="159"/>
      <c r="J19" s="159"/>
      <c r="K19" s="159"/>
      <c r="L19" s="159"/>
      <c r="M19" s="159"/>
      <c r="N19" s="159"/>
      <c r="O19" s="159"/>
      <c r="P19" s="159"/>
      <c r="Q19" s="159"/>
      <c r="R19" s="159">
        <f t="shared" si="1"/>
        <v>0</v>
      </c>
    </row>
    <row r="20" spans="1:18">
      <c r="A20" s="19" t="s">
        <v>25</v>
      </c>
      <c r="B20" s="31"/>
      <c r="C20" s="21" t="s">
        <v>26</v>
      </c>
      <c r="D20" s="21" t="s">
        <v>17</v>
      </c>
      <c r="E20" s="22">
        <v>807</v>
      </c>
      <c r="F20" s="26">
        <v>0</v>
      </c>
      <c r="G20" s="26">
        <v>0</v>
      </c>
      <c r="H20" s="26">
        <v>0</v>
      </c>
      <c r="I20" s="159"/>
      <c r="J20" s="159"/>
      <c r="K20" s="159"/>
      <c r="L20" s="159"/>
      <c r="M20" s="159"/>
      <c r="N20" s="159"/>
      <c r="O20" s="159"/>
      <c r="P20" s="159"/>
      <c r="Q20" s="159"/>
      <c r="R20" s="159">
        <f t="shared" si="1"/>
        <v>0</v>
      </c>
    </row>
    <row r="21" spans="1:18">
      <c r="A21" s="19" t="s">
        <v>27</v>
      </c>
      <c r="B21" s="21"/>
      <c r="C21" s="21" t="s">
        <v>26</v>
      </c>
      <c r="D21" s="21" t="s">
        <v>17</v>
      </c>
      <c r="E21" s="22">
        <v>888</v>
      </c>
      <c r="F21" s="26">
        <v>78</v>
      </c>
      <c r="G21" s="26">
        <v>0</v>
      </c>
      <c r="H21" s="26">
        <v>0</v>
      </c>
      <c r="I21" s="159"/>
      <c r="J21" s="159"/>
      <c r="K21" s="159"/>
      <c r="L21" s="159"/>
      <c r="M21" s="159"/>
      <c r="N21" s="159"/>
      <c r="O21" s="159"/>
      <c r="P21" s="159"/>
      <c r="Q21" s="159"/>
      <c r="R21" s="159">
        <f t="shared" si="1"/>
        <v>0</v>
      </c>
    </row>
    <row r="22" spans="1:18">
      <c r="A22" s="27" t="s">
        <v>28</v>
      </c>
      <c r="B22" s="28"/>
      <c r="C22" s="29" t="s">
        <v>29</v>
      </c>
      <c r="D22" s="29" t="s">
        <v>17</v>
      </c>
      <c r="E22" s="30">
        <v>2786</v>
      </c>
      <c r="F22" s="26">
        <v>170</v>
      </c>
      <c r="G22" s="26">
        <v>170</v>
      </c>
      <c r="H22" s="26">
        <v>30</v>
      </c>
      <c r="I22" s="159"/>
      <c r="J22" s="159"/>
      <c r="K22" s="159"/>
      <c r="L22" s="159"/>
      <c r="M22" s="159"/>
      <c r="N22" s="159">
        <v>2</v>
      </c>
      <c r="O22" s="159"/>
      <c r="P22" s="159"/>
      <c r="Q22" s="159"/>
      <c r="R22" s="159">
        <f t="shared" si="1"/>
        <v>2</v>
      </c>
    </row>
    <row r="23" spans="1:18">
      <c r="A23" s="32" t="s">
        <v>30</v>
      </c>
      <c r="B23" s="20" t="s">
        <v>31</v>
      </c>
      <c r="C23" s="21" t="s">
        <v>29</v>
      </c>
      <c r="D23" s="21" t="s">
        <v>11</v>
      </c>
      <c r="E23" s="22">
        <v>3380</v>
      </c>
      <c r="F23" s="26">
        <v>250</v>
      </c>
      <c r="G23" s="26">
        <v>250</v>
      </c>
      <c r="H23" s="26">
        <v>150</v>
      </c>
      <c r="I23" s="159">
        <v>56</v>
      </c>
      <c r="J23" s="159">
        <v>7</v>
      </c>
      <c r="K23" s="159">
        <v>11</v>
      </c>
      <c r="L23" s="159"/>
      <c r="M23" s="159">
        <v>6</v>
      </c>
      <c r="N23" s="159">
        <v>10</v>
      </c>
      <c r="O23" s="159">
        <v>92</v>
      </c>
      <c r="P23" s="159">
        <v>3</v>
      </c>
      <c r="Q23" s="159">
        <v>3</v>
      </c>
      <c r="R23" s="159">
        <f t="shared" si="1"/>
        <v>188</v>
      </c>
    </row>
    <row r="24" spans="1:18">
      <c r="A24" s="19" t="s">
        <v>32</v>
      </c>
      <c r="B24" s="20"/>
      <c r="C24" s="21" t="s">
        <v>33</v>
      </c>
      <c r="D24" s="21" t="s">
        <v>11</v>
      </c>
      <c r="E24" s="22">
        <v>710.88400000000001</v>
      </c>
      <c r="F24" s="26">
        <v>100</v>
      </c>
      <c r="G24" s="26">
        <v>100</v>
      </c>
      <c r="H24" s="26">
        <v>0</v>
      </c>
      <c r="I24" s="159"/>
      <c r="J24" s="159"/>
      <c r="K24" s="159"/>
      <c r="L24" s="159"/>
      <c r="M24" s="159"/>
      <c r="N24" s="159"/>
      <c r="O24" s="159"/>
      <c r="P24" s="159"/>
      <c r="Q24" s="159"/>
      <c r="R24" s="159">
        <f t="shared" si="1"/>
        <v>0</v>
      </c>
    </row>
    <row r="25" spans="1:18">
      <c r="A25" s="33" t="s">
        <v>34</v>
      </c>
      <c r="B25" s="34"/>
      <c r="C25" s="35" t="s">
        <v>24</v>
      </c>
      <c r="D25" s="35" t="s">
        <v>17</v>
      </c>
      <c r="E25" s="36">
        <v>446</v>
      </c>
      <c r="F25" s="37">
        <v>44</v>
      </c>
      <c r="G25" s="37">
        <v>44</v>
      </c>
      <c r="H25" s="37">
        <v>145</v>
      </c>
      <c r="I25" s="159"/>
      <c r="J25" s="159"/>
      <c r="K25" s="159"/>
      <c r="L25" s="159"/>
      <c r="M25" s="159"/>
      <c r="N25" s="159"/>
      <c r="O25" s="159"/>
      <c r="P25" s="159"/>
      <c r="Q25" s="159"/>
      <c r="R25" s="159">
        <f t="shared" si="1"/>
        <v>0</v>
      </c>
    </row>
    <row r="26" spans="1:18">
      <c r="A26" s="33" t="s">
        <v>34</v>
      </c>
      <c r="B26" s="34"/>
      <c r="C26" s="35" t="s">
        <v>24</v>
      </c>
      <c r="D26" s="35" t="s">
        <v>35</v>
      </c>
      <c r="E26" s="36">
        <v>888</v>
      </c>
      <c r="F26" s="37">
        <v>0</v>
      </c>
      <c r="G26" s="37">
        <v>78</v>
      </c>
      <c r="H26" s="37">
        <v>75</v>
      </c>
      <c r="I26" s="159"/>
      <c r="J26" s="159"/>
      <c r="K26" s="159"/>
      <c r="L26" s="159">
        <v>5</v>
      </c>
      <c r="M26" s="159">
        <v>22</v>
      </c>
      <c r="N26" s="159"/>
      <c r="O26" s="159">
        <v>24</v>
      </c>
      <c r="P26" s="159"/>
      <c r="Q26" s="159">
        <v>6</v>
      </c>
      <c r="R26" s="159">
        <f t="shared" si="1"/>
        <v>57</v>
      </c>
    </row>
    <row r="27" spans="1:18">
      <c r="A27" s="27" t="s">
        <v>36</v>
      </c>
      <c r="B27" s="28"/>
      <c r="C27" s="29" t="s">
        <v>24</v>
      </c>
      <c r="D27" s="29" t="s">
        <v>11</v>
      </c>
      <c r="E27" s="30">
        <v>3554</v>
      </c>
      <c r="F27" s="38">
        <v>1750</v>
      </c>
      <c r="G27" s="38">
        <v>1750</v>
      </c>
      <c r="H27" s="38">
        <v>750</v>
      </c>
      <c r="I27" s="159"/>
      <c r="J27" s="159">
        <v>39</v>
      </c>
      <c r="K27" s="159">
        <v>30</v>
      </c>
      <c r="L27" s="159"/>
      <c r="M27" s="159"/>
      <c r="N27" s="159"/>
      <c r="O27" s="159"/>
      <c r="P27" s="159"/>
      <c r="Q27" s="159"/>
      <c r="R27" s="159">
        <f t="shared" si="1"/>
        <v>69</v>
      </c>
    </row>
    <row r="28" spans="1:18">
      <c r="A28" s="19" t="s">
        <v>37</v>
      </c>
      <c r="B28" s="20"/>
      <c r="C28" s="21" t="s">
        <v>29</v>
      </c>
      <c r="D28" s="21" t="s">
        <v>11</v>
      </c>
      <c r="E28" s="22">
        <v>902</v>
      </c>
      <c r="F28" s="26">
        <v>100</v>
      </c>
      <c r="G28" s="26">
        <v>100</v>
      </c>
      <c r="H28" s="26">
        <v>0</v>
      </c>
      <c r="I28" s="159"/>
      <c r="J28" s="159"/>
      <c r="K28" s="159"/>
      <c r="L28" s="159"/>
      <c r="M28" s="159"/>
      <c r="N28" s="159"/>
      <c r="O28" s="159"/>
      <c r="P28" s="159"/>
      <c r="Q28" s="159"/>
      <c r="R28" s="159">
        <f t="shared" si="1"/>
        <v>0</v>
      </c>
    </row>
    <row r="29" spans="1:18">
      <c r="A29" s="19" t="s">
        <v>38</v>
      </c>
      <c r="B29" s="20"/>
      <c r="C29" s="21" t="s">
        <v>39</v>
      </c>
      <c r="D29" s="21" t="s">
        <v>11</v>
      </c>
      <c r="E29" s="22">
        <v>675</v>
      </c>
      <c r="F29" s="26">
        <v>650</v>
      </c>
      <c r="G29" s="26">
        <v>650</v>
      </c>
      <c r="H29" s="26">
        <v>650</v>
      </c>
      <c r="I29" s="159"/>
      <c r="J29" s="159"/>
      <c r="K29" s="159"/>
      <c r="L29" s="159"/>
      <c r="M29" s="159"/>
      <c r="N29" s="159"/>
      <c r="O29" s="159"/>
      <c r="P29" s="159"/>
      <c r="Q29" s="159"/>
      <c r="R29" s="159">
        <f t="shared" si="1"/>
        <v>0</v>
      </c>
    </row>
    <row r="30" spans="1:18">
      <c r="A30" s="39" t="s">
        <v>40</v>
      </c>
      <c r="B30" s="40" t="s">
        <v>7</v>
      </c>
      <c r="C30" s="41" t="s">
        <v>41</v>
      </c>
      <c r="D30" s="41" t="s">
        <v>11</v>
      </c>
      <c r="E30" s="42">
        <v>5400</v>
      </c>
      <c r="F30" s="23">
        <v>300</v>
      </c>
      <c r="G30" s="23">
        <v>300</v>
      </c>
      <c r="H30" s="23">
        <v>100</v>
      </c>
      <c r="I30" s="159"/>
      <c r="J30" s="159"/>
      <c r="K30" s="159"/>
      <c r="L30" s="159"/>
      <c r="M30" s="159"/>
      <c r="N30" s="159"/>
      <c r="O30" s="159"/>
      <c r="P30" s="159"/>
      <c r="Q30" s="159"/>
      <c r="R30" s="159">
        <f t="shared" si="1"/>
        <v>0</v>
      </c>
    </row>
    <row r="31" spans="1:18" ht="12" thickBot="1">
      <c r="A31" s="43" t="s">
        <v>7</v>
      </c>
      <c r="B31" s="43" t="s">
        <v>7</v>
      </c>
      <c r="C31" s="44" t="s">
        <v>7</v>
      </c>
      <c r="D31" s="44" t="s">
        <v>7</v>
      </c>
      <c r="E31" s="44" t="s">
        <v>7</v>
      </c>
      <c r="F31" s="1"/>
      <c r="G31" s="1"/>
    </row>
    <row r="32" spans="1:18" ht="12" thickBot="1">
      <c r="A32" s="45" t="s">
        <v>42</v>
      </c>
      <c r="B32" s="46"/>
      <c r="C32" s="46"/>
      <c r="D32" s="47"/>
      <c r="E32" s="17">
        <f t="shared" ref="E32:R32" si="2">SUM(E34:E41)</f>
        <v>2795.1389799999997</v>
      </c>
      <c r="F32" s="17">
        <f t="shared" si="2"/>
        <v>481</v>
      </c>
      <c r="G32" s="17">
        <f t="shared" si="2"/>
        <v>481</v>
      </c>
      <c r="H32" s="17">
        <f t="shared" si="2"/>
        <v>156</v>
      </c>
      <c r="I32" s="17">
        <f t="shared" si="2"/>
        <v>0</v>
      </c>
      <c r="J32" s="17">
        <f t="shared" si="2"/>
        <v>0</v>
      </c>
      <c r="K32" s="17">
        <f t="shared" si="2"/>
        <v>0</v>
      </c>
      <c r="L32" s="17">
        <f t="shared" si="2"/>
        <v>0</v>
      </c>
      <c r="M32" s="17">
        <f>SUM(M34:M41)</f>
        <v>0</v>
      </c>
      <c r="N32" s="17">
        <f>SUM(N34:N41)</f>
        <v>0</v>
      </c>
      <c r="O32" s="17">
        <f>SUM(O34:O41)</f>
        <v>0</v>
      </c>
      <c r="P32" s="17">
        <f>SUM(P34:P41)</f>
        <v>0</v>
      </c>
      <c r="Q32" s="17">
        <f>SUM(Q34:Q41)</f>
        <v>0</v>
      </c>
      <c r="R32" s="17">
        <f t="shared" si="2"/>
        <v>0</v>
      </c>
    </row>
    <row r="33" spans="1:18">
      <c r="A33" s="43" t="s">
        <v>7</v>
      </c>
      <c r="B33" s="43" t="s">
        <v>7</v>
      </c>
      <c r="C33" s="44" t="s">
        <v>7</v>
      </c>
      <c r="D33" s="44" t="s">
        <v>7</v>
      </c>
      <c r="E33" s="44" t="s">
        <v>7</v>
      </c>
      <c r="F33" s="1"/>
      <c r="G33" s="1"/>
    </row>
    <row r="34" spans="1:18">
      <c r="A34" s="19" t="s">
        <v>43</v>
      </c>
      <c r="B34" s="20"/>
      <c r="C34" s="21" t="s">
        <v>44</v>
      </c>
      <c r="D34" s="21" t="s">
        <v>11</v>
      </c>
      <c r="E34" s="22">
        <v>956.13897999999995</v>
      </c>
      <c r="F34" s="48">
        <v>150</v>
      </c>
      <c r="G34" s="48">
        <v>150</v>
      </c>
      <c r="H34" s="48">
        <v>0</v>
      </c>
      <c r="I34" s="159"/>
      <c r="J34" s="159"/>
      <c r="K34" s="159"/>
      <c r="L34" s="159"/>
      <c r="M34" s="159"/>
      <c r="N34" s="159"/>
      <c r="O34" s="159"/>
      <c r="P34" s="159"/>
      <c r="Q34" s="159"/>
      <c r="R34" s="159">
        <f>SUM(I34:Q34)</f>
        <v>0</v>
      </c>
    </row>
    <row r="35" spans="1:18">
      <c r="A35" s="19" t="s">
        <v>45</v>
      </c>
      <c r="B35" s="21"/>
      <c r="C35" s="21" t="s">
        <v>44</v>
      </c>
      <c r="D35" s="21" t="s">
        <v>11</v>
      </c>
      <c r="E35" s="22">
        <v>667</v>
      </c>
      <c r="F35" s="48">
        <v>50</v>
      </c>
      <c r="G35" s="48">
        <v>50</v>
      </c>
      <c r="H35" s="48">
        <v>50</v>
      </c>
      <c r="I35" s="159"/>
      <c r="J35" s="159"/>
      <c r="K35" s="159"/>
      <c r="L35" s="159"/>
      <c r="M35" s="159"/>
      <c r="N35" s="159"/>
      <c r="O35" s="159"/>
      <c r="P35" s="159"/>
      <c r="Q35" s="159"/>
      <c r="R35" s="159">
        <f t="shared" ref="R35:R41" si="3">SUM(I35:Q35)</f>
        <v>0</v>
      </c>
    </row>
    <row r="36" spans="1:18">
      <c r="A36" s="19" t="s">
        <v>46</v>
      </c>
      <c r="B36" s="21"/>
      <c r="C36" s="21" t="s">
        <v>47</v>
      </c>
      <c r="D36" s="21" t="s">
        <v>11</v>
      </c>
      <c r="E36" s="22">
        <v>29</v>
      </c>
      <c r="F36" s="48">
        <v>20</v>
      </c>
      <c r="G36" s="48">
        <v>20</v>
      </c>
      <c r="H36" s="48">
        <v>20</v>
      </c>
      <c r="I36" s="159"/>
      <c r="J36" s="159"/>
      <c r="K36" s="159"/>
      <c r="L36" s="159"/>
      <c r="M36" s="159"/>
      <c r="N36" s="159"/>
      <c r="O36" s="159"/>
      <c r="P36" s="159"/>
      <c r="Q36" s="159"/>
      <c r="R36" s="159">
        <f t="shared" si="3"/>
        <v>0</v>
      </c>
    </row>
    <row r="37" spans="1:18">
      <c r="A37" s="49" t="s">
        <v>48</v>
      </c>
      <c r="B37" s="29"/>
      <c r="C37" s="29" t="s">
        <v>49</v>
      </c>
      <c r="D37" s="29" t="s">
        <v>11</v>
      </c>
      <c r="E37" s="30">
        <v>109</v>
      </c>
      <c r="F37" s="48">
        <v>109</v>
      </c>
      <c r="G37" s="48">
        <v>109</v>
      </c>
      <c r="H37" s="48">
        <v>0</v>
      </c>
      <c r="I37" s="159"/>
      <c r="J37" s="159"/>
      <c r="K37" s="159"/>
      <c r="L37" s="159"/>
      <c r="M37" s="159"/>
      <c r="N37" s="159"/>
      <c r="O37" s="159"/>
      <c r="P37" s="159"/>
      <c r="Q37" s="159"/>
      <c r="R37" s="159">
        <f t="shared" si="3"/>
        <v>0</v>
      </c>
    </row>
    <row r="38" spans="1:18">
      <c r="A38" s="49" t="s">
        <v>50</v>
      </c>
      <c r="B38" s="29"/>
      <c r="C38" s="29" t="s">
        <v>49</v>
      </c>
      <c r="D38" s="29" t="s">
        <v>11</v>
      </c>
      <c r="E38" s="30">
        <v>66</v>
      </c>
      <c r="F38" s="48">
        <v>66</v>
      </c>
      <c r="G38" s="48">
        <v>66</v>
      </c>
      <c r="H38" s="48">
        <v>0</v>
      </c>
      <c r="I38" s="159"/>
      <c r="J38" s="159"/>
      <c r="K38" s="159"/>
      <c r="L38" s="159"/>
      <c r="M38" s="159"/>
      <c r="N38" s="159"/>
      <c r="O38" s="159"/>
      <c r="P38" s="159"/>
      <c r="Q38" s="159"/>
      <c r="R38" s="159">
        <f t="shared" si="3"/>
        <v>0</v>
      </c>
    </row>
    <row r="39" spans="1:18">
      <c r="A39" s="49" t="s">
        <v>51</v>
      </c>
      <c r="B39" s="29"/>
      <c r="C39" s="29" t="s">
        <v>49</v>
      </c>
      <c r="D39" s="29" t="s">
        <v>11</v>
      </c>
      <c r="E39" s="30">
        <v>29</v>
      </c>
      <c r="F39" s="48">
        <v>29</v>
      </c>
      <c r="G39" s="48">
        <v>29</v>
      </c>
      <c r="H39" s="48">
        <v>29</v>
      </c>
      <c r="I39" s="159"/>
      <c r="J39" s="159"/>
      <c r="K39" s="159"/>
      <c r="L39" s="159"/>
      <c r="M39" s="159"/>
      <c r="N39" s="159"/>
      <c r="O39" s="159"/>
      <c r="P39" s="159"/>
      <c r="Q39" s="159"/>
      <c r="R39" s="159">
        <f t="shared" si="3"/>
        <v>0</v>
      </c>
    </row>
    <row r="40" spans="1:18">
      <c r="A40" s="49" t="s">
        <v>52</v>
      </c>
      <c r="B40" s="29"/>
      <c r="C40" s="29" t="s">
        <v>49</v>
      </c>
      <c r="D40" s="29" t="s">
        <v>11</v>
      </c>
      <c r="E40" s="30">
        <v>341</v>
      </c>
      <c r="F40" s="48">
        <v>57</v>
      </c>
      <c r="G40" s="48">
        <v>57</v>
      </c>
      <c r="H40" s="48">
        <v>57</v>
      </c>
      <c r="I40" s="159"/>
      <c r="J40" s="159"/>
      <c r="K40" s="159"/>
      <c r="L40" s="159"/>
      <c r="M40" s="159"/>
      <c r="N40" s="159"/>
      <c r="O40" s="159"/>
      <c r="P40" s="159"/>
      <c r="Q40" s="159"/>
      <c r="R40" s="159">
        <f t="shared" si="3"/>
        <v>0</v>
      </c>
    </row>
    <row r="41" spans="1:18">
      <c r="A41" s="19" t="s">
        <v>53</v>
      </c>
      <c r="B41" s="21"/>
      <c r="C41" s="21" t="s">
        <v>54</v>
      </c>
      <c r="D41" s="21" t="s">
        <v>11</v>
      </c>
      <c r="E41" s="22">
        <v>598</v>
      </c>
      <c r="F41" s="48">
        <v>0</v>
      </c>
      <c r="G41" s="48">
        <v>0</v>
      </c>
      <c r="H41" s="48">
        <v>0</v>
      </c>
      <c r="I41" s="159"/>
      <c r="J41" s="159"/>
      <c r="K41" s="159"/>
      <c r="L41" s="159"/>
      <c r="M41" s="159"/>
      <c r="N41" s="159"/>
      <c r="O41" s="159"/>
      <c r="P41" s="159"/>
      <c r="Q41" s="159"/>
      <c r="R41" s="159">
        <f t="shared" si="3"/>
        <v>0</v>
      </c>
    </row>
    <row r="42" spans="1:18" ht="12" thickBot="1">
      <c r="A42" s="43" t="s">
        <v>7</v>
      </c>
      <c r="B42" s="43" t="s">
        <v>7</v>
      </c>
      <c r="C42" s="44" t="s">
        <v>7</v>
      </c>
      <c r="D42" s="44" t="s">
        <v>7</v>
      </c>
      <c r="E42" s="44" t="s">
        <v>7</v>
      </c>
      <c r="F42" s="1"/>
      <c r="G42" s="1"/>
    </row>
    <row r="43" spans="1:18" ht="12" thickBot="1">
      <c r="A43" s="14" t="s">
        <v>55</v>
      </c>
      <c r="B43" s="15"/>
      <c r="C43" s="50"/>
      <c r="D43" s="47"/>
      <c r="E43" s="17">
        <f t="shared" ref="E43:R43" si="4">SUM(E45:E67)</f>
        <v>121922.489</v>
      </c>
      <c r="F43" s="17">
        <f t="shared" si="4"/>
        <v>7611</v>
      </c>
      <c r="G43" s="17">
        <f t="shared" si="4"/>
        <v>7611</v>
      </c>
      <c r="H43" s="17">
        <f t="shared" si="4"/>
        <v>2740</v>
      </c>
      <c r="I43" s="17">
        <f t="shared" si="4"/>
        <v>233</v>
      </c>
      <c r="J43" s="17">
        <f t="shared" si="4"/>
        <v>78</v>
      </c>
      <c r="K43" s="17">
        <f t="shared" si="4"/>
        <v>107</v>
      </c>
      <c r="L43" s="17">
        <f t="shared" si="4"/>
        <v>41</v>
      </c>
      <c r="M43" s="17">
        <f t="shared" si="4"/>
        <v>236</v>
      </c>
      <c r="N43" s="17">
        <f t="shared" si="4"/>
        <v>0</v>
      </c>
      <c r="O43" s="17">
        <f t="shared" si="4"/>
        <v>7</v>
      </c>
      <c r="P43" s="17">
        <f t="shared" si="4"/>
        <v>0</v>
      </c>
      <c r="Q43" s="17">
        <f t="shared" si="4"/>
        <v>48</v>
      </c>
      <c r="R43" s="17">
        <f t="shared" si="4"/>
        <v>750</v>
      </c>
    </row>
    <row r="44" spans="1:18">
      <c r="A44" s="43" t="s">
        <v>7</v>
      </c>
      <c r="B44" s="43" t="s">
        <v>7</v>
      </c>
      <c r="C44" s="44" t="s">
        <v>7</v>
      </c>
      <c r="D44" s="44" t="s">
        <v>7</v>
      </c>
      <c r="E44" s="44" t="s">
        <v>7</v>
      </c>
      <c r="F44" s="1"/>
      <c r="G44" s="1"/>
    </row>
    <row r="45" spans="1:18">
      <c r="A45" s="19" t="s">
        <v>56</v>
      </c>
      <c r="B45" s="51"/>
      <c r="C45" s="21" t="s">
        <v>57</v>
      </c>
      <c r="D45" s="21" t="s">
        <v>17</v>
      </c>
      <c r="E45" s="22">
        <v>5268</v>
      </c>
      <c r="F45" s="26">
        <v>600</v>
      </c>
      <c r="G45" s="26">
        <v>600</v>
      </c>
      <c r="H45" s="26">
        <v>400</v>
      </c>
      <c r="I45" s="159"/>
      <c r="J45" s="159"/>
      <c r="K45" s="159"/>
      <c r="L45" s="159"/>
      <c r="M45" s="159">
        <v>58</v>
      </c>
      <c r="N45" s="159"/>
      <c r="O45" s="159"/>
      <c r="P45" s="159"/>
      <c r="Q45" s="159">
        <v>7</v>
      </c>
      <c r="R45" s="159">
        <f>SUM(I45:Q45)</f>
        <v>65</v>
      </c>
    </row>
    <row r="46" spans="1:18">
      <c r="A46" s="19" t="s">
        <v>58</v>
      </c>
      <c r="B46" s="31"/>
      <c r="C46" s="21" t="s">
        <v>24</v>
      </c>
      <c r="D46" s="21" t="s">
        <v>17</v>
      </c>
      <c r="E46" s="22">
        <v>4167</v>
      </c>
      <c r="F46" s="26">
        <v>643</v>
      </c>
      <c r="G46" s="26">
        <v>643</v>
      </c>
      <c r="H46" s="26">
        <v>399</v>
      </c>
      <c r="I46" s="159">
        <v>62</v>
      </c>
      <c r="J46" s="159">
        <v>78</v>
      </c>
      <c r="K46" s="159">
        <v>107</v>
      </c>
      <c r="L46" s="159"/>
      <c r="M46" s="159">
        <v>150</v>
      </c>
      <c r="N46" s="159"/>
      <c r="O46" s="159"/>
      <c r="P46" s="159"/>
      <c r="Q46" s="159"/>
      <c r="R46" s="159">
        <f t="shared" ref="R46:R67" si="5">SUM(I46:Q46)</f>
        <v>397</v>
      </c>
    </row>
    <row r="47" spans="1:18">
      <c r="A47" s="19" t="s">
        <v>56</v>
      </c>
      <c r="B47" s="31"/>
      <c r="C47" s="21" t="s">
        <v>59</v>
      </c>
      <c r="D47" s="21" t="s">
        <v>17</v>
      </c>
      <c r="E47" s="22">
        <v>4776</v>
      </c>
      <c r="F47" s="26">
        <v>500</v>
      </c>
      <c r="G47" s="26">
        <v>500</v>
      </c>
      <c r="H47" s="26">
        <v>300</v>
      </c>
      <c r="I47" s="159"/>
      <c r="J47" s="159"/>
      <c r="K47" s="159"/>
      <c r="L47" s="159"/>
      <c r="M47" s="159"/>
      <c r="N47" s="159"/>
      <c r="O47" s="159"/>
      <c r="P47" s="159"/>
      <c r="Q47" s="159"/>
      <c r="R47" s="159">
        <f t="shared" si="5"/>
        <v>0</v>
      </c>
    </row>
    <row r="48" spans="1:18">
      <c r="A48" s="52" t="s">
        <v>204</v>
      </c>
      <c r="B48" s="53"/>
      <c r="C48" s="54" t="s">
        <v>29</v>
      </c>
      <c r="D48" s="54" t="s">
        <v>17</v>
      </c>
      <c r="E48" s="55">
        <v>2602</v>
      </c>
      <c r="F48" s="26">
        <v>0</v>
      </c>
      <c r="G48" s="26">
        <v>0</v>
      </c>
      <c r="H48" s="26">
        <v>0</v>
      </c>
      <c r="I48" s="159"/>
      <c r="J48" s="159"/>
      <c r="K48" s="159"/>
      <c r="L48" s="159"/>
      <c r="M48" s="159"/>
      <c r="N48" s="159"/>
      <c r="O48" s="159"/>
      <c r="P48" s="159"/>
      <c r="Q48" s="159"/>
      <c r="R48" s="159">
        <f t="shared" si="5"/>
        <v>0</v>
      </c>
    </row>
    <row r="49" spans="1:18">
      <c r="A49" s="19" t="s">
        <v>60</v>
      </c>
      <c r="B49" s="21" t="s">
        <v>61</v>
      </c>
      <c r="C49" s="21" t="s">
        <v>57</v>
      </c>
      <c r="D49" s="21" t="s">
        <v>17</v>
      </c>
      <c r="E49" s="22">
        <v>17322</v>
      </c>
      <c r="F49" s="26">
        <v>400</v>
      </c>
      <c r="G49" s="26">
        <v>400</v>
      </c>
      <c r="H49" s="26">
        <v>200</v>
      </c>
      <c r="I49" s="159"/>
      <c r="J49" s="159"/>
      <c r="K49" s="159"/>
      <c r="L49" s="159"/>
      <c r="M49" s="159"/>
      <c r="N49" s="159"/>
      <c r="O49" s="159"/>
      <c r="P49" s="159"/>
      <c r="Q49" s="159"/>
      <c r="R49" s="159">
        <f t="shared" si="5"/>
        <v>0</v>
      </c>
    </row>
    <row r="50" spans="1:18">
      <c r="A50" s="19" t="s">
        <v>60</v>
      </c>
      <c r="B50" s="21" t="s">
        <v>61</v>
      </c>
      <c r="C50" s="21" t="s">
        <v>59</v>
      </c>
      <c r="D50" s="21" t="s">
        <v>17</v>
      </c>
      <c r="E50" s="22">
        <v>3389</v>
      </c>
      <c r="F50" s="26">
        <v>500</v>
      </c>
      <c r="G50" s="26">
        <v>500</v>
      </c>
      <c r="H50" s="26">
        <v>200</v>
      </c>
      <c r="I50" s="159"/>
      <c r="J50" s="159"/>
      <c r="K50" s="159"/>
      <c r="L50" s="159"/>
      <c r="M50" s="159"/>
      <c r="N50" s="159"/>
      <c r="O50" s="159"/>
      <c r="P50" s="159"/>
      <c r="Q50" s="159"/>
      <c r="R50" s="159">
        <f t="shared" si="5"/>
        <v>0</v>
      </c>
    </row>
    <row r="51" spans="1:18">
      <c r="A51" s="19" t="s">
        <v>62</v>
      </c>
      <c r="B51" s="21" t="s">
        <v>61</v>
      </c>
      <c r="C51" s="21" t="s">
        <v>57</v>
      </c>
      <c r="D51" s="21" t="s">
        <v>17</v>
      </c>
      <c r="E51" s="22">
        <v>5845</v>
      </c>
      <c r="F51" s="26">
        <v>0</v>
      </c>
      <c r="G51" s="26">
        <v>0</v>
      </c>
      <c r="H51" s="26"/>
      <c r="I51" s="159"/>
      <c r="J51" s="159"/>
      <c r="K51" s="159"/>
      <c r="L51" s="159"/>
      <c r="M51" s="159"/>
      <c r="N51" s="159"/>
      <c r="O51" s="159"/>
      <c r="P51" s="159"/>
      <c r="Q51" s="159"/>
      <c r="R51" s="159">
        <f t="shared" si="5"/>
        <v>0</v>
      </c>
    </row>
    <row r="52" spans="1:18">
      <c r="A52" s="19" t="s">
        <v>63</v>
      </c>
      <c r="B52" s="21" t="s">
        <v>61</v>
      </c>
      <c r="C52" s="21" t="s">
        <v>57</v>
      </c>
      <c r="D52" s="21" t="s">
        <v>17</v>
      </c>
      <c r="E52" s="22">
        <v>11690</v>
      </c>
      <c r="F52" s="26">
        <v>600</v>
      </c>
      <c r="G52" s="26">
        <v>600</v>
      </c>
      <c r="H52" s="26">
        <v>300</v>
      </c>
      <c r="I52" s="159">
        <v>152</v>
      </c>
      <c r="J52" s="159"/>
      <c r="K52" s="159"/>
      <c r="L52" s="159"/>
      <c r="M52" s="159">
        <v>7</v>
      </c>
      <c r="N52" s="159"/>
      <c r="O52" s="159"/>
      <c r="P52" s="159"/>
      <c r="Q52" s="159"/>
      <c r="R52" s="159">
        <f t="shared" si="5"/>
        <v>159</v>
      </c>
    </row>
    <row r="53" spans="1:18">
      <c r="A53" s="19" t="s">
        <v>64</v>
      </c>
      <c r="B53" s="21" t="s">
        <v>61</v>
      </c>
      <c r="C53" s="21" t="s">
        <v>65</v>
      </c>
      <c r="D53" s="21" t="s">
        <v>17</v>
      </c>
      <c r="E53" s="22">
        <v>7570</v>
      </c>
      <c r="F53" s="26">
        <v>1618</v>
      </c>
      <c r="G53" s="26">
        <v>1618</v>
      </c>
      <c r="H53" s="26">
        <v>0</v>
      </c>
      <c r="I53" s="159"/>
      <c r="J53" s="159"/>
      <c r="K53" s="159"/>
      <c r="L53" s="159"/>
      <c r="M53" s="159"/>
      <c r="N53" s="159"/>
      <c r="O53" s="159"/>
      <c r="P53" s="159"/>
      <c r="Q53" s="159"/>
      <c r="R53" s="159">
        <f t="shared" si="5"/>
        <v>0</v>
      </c>
    </row>
    <row r="54" spans="1:18">
      <c r="A54" s="19" t="s">
        <v>66</v>
      </c>
      <c r="B54" s="21"/>
      <c r="C54" s="21" t="s">
        <v>41</v>
      </c>
      <c r="D54" s="21" t="s">
        <v>11</v>
      </c>
      <c r="E54" s="22">
        <v>4900</v>
      </c>
      <c r="F54" s="48">
        <v>200</v>
      </c>
      <c r="G54" s="48">
        <v>200</v>
      </c>
      <c r="H54" s="48">
        <v>100</v>
      </c>
      <c r="I54" s="159"/>
      <c r="J54" s="159"/>
      <c r="K54" s="159"/>
      <c r="L54" s="159"/>
      <c r="M54" s="159"/>
      <c r="N54" s="159"/>
      <c r="O54" s="159"/>
      <c r="P54" s="159"/>
      <c r="Q54" s="159"/>
      <c r="R54" s="159">
        <f t="shared" si="5"/>
        <v>0</v>
      </c>
    </row>
    <row r="55" spans="1:18">
      <c r="A55" s="19" t="s">
        <v>67</v>
      </c>
      <c r="B55" s="20"/>
      <c r="C55" s="21" t="s">
        <v>68</v>
      </c>
      <c r="D55" s="21" t="s">
        <v>11</v>
      </c>
      <c r="E55" s="21">
        <v>1058</v>
      </c>
      <c r="F55" s="48">
        <v>50</v>
      </c>
      <c r="G55" s="48">
        <v>50</v>
      </c>
      <c r="H55" s="48">
        <v>50</v>
      </c>
      <c r="I55" s="159"/>
      <c r="J55" s="159"/>
      <c r="K55" s="159"/>
      <c r="L55" s="159"/>
      <c r="M55" s="159"/>
      <c r="N55" s="159"/>
      <c r="O55" s="159"/>
      <c r="P55" s="159"/>
      <c r="Q55" s="159"/>
      <c r="R55" s="159">
        <f t="shared" si="5"/>
        <v>0</v>
      </c>
    </row>
    <row r="56" spans="1:18">
      <c r="A56" s="19" t="s">
        <v>69</v>
      </c>
      <c r="B56" s="20"/>
      <c r="C56" s="21" t="s">
        <v>68</v>
      </c>
      <c r="D56" s="21" t="s">
        <v>11</v>
      </c>
      <c r="E56" s="21">
        <f>20.2*200</f>
        <v>4040</v>
      </c>
      <c r="F56" s="48">
        <v>350</v>
      </c>
      <c r="G56" s="48">
        <v>350</v>
      </c>
      <c r="H56" s="48">
        <v>200</v>
      </c>
      <c r="I56" s="159"/>
      <c r="J56" s="159"/>
      <c r="K56" s="159"/>
      <c r="L56" s="159"/>
      <c r="M56" s="159"/>
      <c r="N56" s="159"/>
      <c r="O56" s="159"/>
      <c r="P56" s="159"/>
      <c r="Q56" s="159"/>
      <c r="R56" s="159">
        <f t="shared" si="5"/>
        <v>0</v>
      </c>
    </row>
    <row r="57" spans="1:18">
      <c r="A57" s="19" t="s">
        <v>202</v>
      </c>
      <c r="B57" s="19"/>
      <c r="C57" s="21" t="s">
        <v>68</v>
      </c>
      <c r="D57" s="21" t="s">
        <v>11</v>
      </c>
      <c r="E57" s="21">
        <f>12*200</f>
        <v>2400</v>
      </c>
      <c r="F57" s="48">
        <v>200</v>
      </c>
      <c r="G57" s="48">
        <v>200</v>
      </c>
      <c r="H57" s="48">
        <v>100</v>
      </c>
      <c r="I57" s="159"/>
      <c r="J57" s="159"/>
      <c r="K57" s="159"/>
      <c r="L57" s="159"/>
      <c r="M57" s="159"/>
      <c r="N57" s="159"/>
      <c r="O57" s="159"/>
      <c r="P57" s="159"/>
      <c r="Q57" s="159"/>
      <c r="R57" s="159">
        <f t="shared" si="5"/>
        <v>0</v>
      </c>
    </row>
    <row r="58" spans="1:18">
      <c r="A58" s="19" t="s">
        <v>70</v>
      </c>
      <c r="B58" s="20"/>
      <c r="C58" s="21" t="s">
        <v>71</v>
      </c>
      <c r="D58" s="21" t="s">
        <v>11</v>
      </c>
      <c r="E58" s="21">
        <v>1073</v>
      </c>
      <c r="F58" s="48">
        <v>50</v>
      </c>
      <c r="G58" s="48">
        <v>50</v>
      </c>
      <c r="H58" s="48">
        <v>0</v>
      </c>
      <c r="I58" s="159"/>
      <c r="J58" s="159"/>
      <c r="K58" s="159"/>
      <c r="L58" s="159"/>
      <c r="M58" s="159"/>
      <c r="N58" s="159"/>
      <c r="O58" s="159"/>
      <c r="P58" s="159"/>
      <c r="Q58" s="159"/>
      <c r="R58" s="159">
        <f t="shared" si="5"/>
        <v>0</v>
      </c>
    </row>
    <row r="59" spans="1:18">
      <c r="A59" s="19" t="s">
        <v>72</v>
      </c>
      <c r="B59" s="20"/>
      <c r="C59" s="21" t="s">
        <v>68</v>
      </c>
      <c r="D59" s="21" t="s">
        <v>11</v>
      </c>
      <c r="E59" s="21">
        <v>550</v>
      </c>
      <c r="F59" s="26"/>
      <c r="G59" s="26"/>
      <c r="H59" s="26">
        <v>0</v>
      </c>
      <c r="I59" s="159"/>
      <c r="J59" s="159"/>
      <c r="K59" s="159"/>
      <c r="L59" s="159"/>
      <c r="M59" s="159"/>
      <c r="N59" s="159"/>
      <c r="O59" s="159"/>
      <c r="P59" s="159"/>
      <c r="Q59" s="159"/>
      <c r="R59" s="159">
        <f t="shared" si="5"/>
        <v>0</v>
      </c>
    </row>
    <row r="60" spans="1:18">
      <c r="A60" s="19" t="s">
        <v>73</v>
      </c>
      <c r="B60" s="20"/>
      <c r="C60" s="21" t="s">
        <v>29</v>
      </c>
      <c r="D60" s="21" t="s">
        <v>11</v>
      </c>
      <c r="E60" s="21">
        <v>956</v>
      </c>
      <c r="F60" s="26">
        <v>0</v>
      </c>
      <c r="G60" s="26">
        <v>0</v>
      </c>
      <c r="H60" s="26">
        <v>0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>
        <f t="shared" si="5"/>
        <v>0</v>
      </c>
    </row>
    <row r="61" spans="1:18">
      <c r="A61" s="19" t="s">
        <v>74</v>
      </c>
      <c r="B61" s="20"/>
      <c r="C61" s="21" t="s">
        <v>29</v>
      </c>
      <c r="D61" s="21" t="s">
        <v>11</v>
      </c>
      <c r="E61" s="22">
        <v>1599.489</v>
      </c>
      <c r="F61" s="26">
        <v>250</v>
      </c>
      <c r="G61" s="26">
        <v>250</v>
      </c>
      <c r="H61" s="26">
        <v>0</v>
      </c>
      <c r="I61" s="159"/>
      <c r="J61" s="159"/>
      <c r="K61" s="159"/>
      <c r="L61" s="159"/>
      <c r="M61" s="159"/>
      <c r="N61" s="159"/>
      <c r="O61" s="159"/>
      <c r="P61" s="159"/>
      <c r="Q61" s="159"/>
      <c r="R61" s="159">
        <f t="shared" si="5"/>
        <v>0</v>
      </c>
    </row>
    <row r="62" spans="1:18">
      <c r="A62" s="19" t="s">
        <v>75</v>
      </c>
      <c r="B62" s="20"/>
      <c r="C62" s="21" t="s">
        <v>29</v>
      </c>
      <c r="D62" s="21" t="s">
        <v>11</v>
      </c>
      <c r="E62" s="21">
        <v>319</v>
      </c>
      <c r="F62" s="26">
        <v>50</v>
      </c>
      <c r="G62" s="26">
        <v>50</v>
      </c>
      <c r="H62" s="26">
        <v>0</v>
      </c>
      <c r="I62" s="159"/>
      <c r="J62" s="159"/>
      <c r="K62" s="159"/>
      <c r="L62" s="159"/>
      <c r="M62" s="159"/>
      <c r="N62" s="159"/>
      <c r="O62" s="159"/>
      <c r="P62" s="159"/>
      <c r="Q62" s="159"/>
      <c r="R62" s="159">
        <f t="shared" si="5"/>
        <v>0</v>
      </c>
    </row>
    <row r="63" spans="1:18">
      <c r="A63" s="19" t="s">
        <v>76</v>
      </c>
      <c r="B63" s="20"/>
      <c r="C63" s="21" t="s">
        <v>29</v>
      </c>
      <c r="D63" s="21" t="s">
        <v>11</v>
      </c>
      <c r="E63" s="21">
        <v>963</v>
      </c>
      <c r="F63" s="26">
        <v>50</v>
      </c>
      <c r="G63" s="26">
        <v>50</v>
      </c>
      <c r="H63" s="26">
        <v>0</v>
      </c>
      <c r="I63" s="159"/>
      <c r="J63" s="159"/>
      <c r="K63" s="159"/>
      <c r="L63" s="159"/>
      <c r="M63" s="159"/>
      <c r="N63" s="159"/>
      <c r="O63" s="159"/>
      <c r="P63" s="159"/>
      <c r="Q63" s="159"/>
      <c r="R63" s="159">
        <f t="shared" si="5"/>
        <v>0</v>
      </c>
    </row>
    <row r="64" spans="1:18">
      <c r="A64" s="19" t="s">
        <v>77</v>
      </c>
      <c r="B64" s="20"/>
      <c r="C64" s="21" t="s">
        <v>29</v>
      </c>
      <c r="D64" s="21" t="s">
        <v>11</v>
      </c>
      <c r="E64" s="22">
        <v>13000</v>
      </c>
      <c r="F64" s="26">
        <v>100</v>
      </c>
      <c r="G64" s="26">
        <v>100</v>
      </c>
      <c r="H64" s="26">
        <v>100</v>
      </c>
      <c r="I64" s="159">
        <v>19</v>
      </c>
      <c r="J64" s="159"/>
      <c r="K64" s="159"/>
      <c r="L64" s="159"/>
      <c r="M64" s="159">
        <v>21</v>
      </c>
      <c r="N64" s="159"/>
      <c r="O64" s="159">
        <v>7</v>
      </c>
      <c r="P64" s="159"/>
      <c r="Q64" s="159">
        <v>13</v>
      </c>
      <c r="R64" s="159">
        <f t="shared" si="5"/>
        <v>60</v>
      </c>
    </row>
    <row r="65" spans="1:18">
      <c r="A65" s="27" t="s">
        <v>78</v>
      </c>
      <c r="B65" s="28"/>
      <c r="C65" s="29" t="s">
        <v>24</v>
      </c>
      <c r="D65" s="29" t="s">
        <v>17</v>
      </c>
      <c r="E65" s="30">
        <v>9774</v>
      </c>
      <c r="F65" s="38">
        <v>450</v>
      </c>
      <c r="G65" s="38">
        <v>450</v>
      </c>
      <c r="H65" s="38">
        <v>391</v>
      </c>
      <c r="I65" s="159"/>
      <c r="J65" s="159"/>
      <c r="K65" s="159"/>
      <c r="L65" s="159">
        <v>41</v>
      </c>
      <c r="M65" s="159"/>
      <c r="N65" s="159"/>
      <c r="O65" s="159"/>
      <c r="P65" s="159"/>
      <c r="Q65" s="159">
        <v>28</v>
      </c>
      <c r="R65" s="159">
        <f t="shared" si="5"/>
        <v>69</v>
      </c>
    </row>
    <row r="66" spans="1:18">
      <c r="A66" s="19" t="s">
        <v>79</v>
      </c>
      <c r="B66" s="21" t="s">
        <v>61</v>
      </c>
      <c r="C66" s="21" t="s">
        <v>26</v>
      </c>
      <c r="D66" s="21" t="s">
        <v>17</v>
      </c>
      <c r="E66" s="22">
        <v>13329</v>
      </c>
      <c r="F66" s="26">
        <v>500</v>
      </c>
      <c r="G66" s="26">
        <v>500</v>
      </c>
      <c r="H66" s="26">
        <v>0</v>
      </c>
      <c r="I66" s="159"/>
      <c r="J66" s="159"/>
      <c r="K66" s="159"/>
      <c r="L66" s="159"/>
      <c r="M66" s="159"/>
      <c r="N66" s="159"/>
      <c r="O66" s="159"/>
      <c r="P66" s="159"/>
      <c r="Q66" s="159"/>
      <c r="R66" s="159">
        <f t="shared" si="5"/>
        <v>0</v>
      </c>
    </row>
    <row r="67" spans="1:18">
      <c r="A67" s="19" t="s">
        <v>79</v>
      </c>
      <c r="B67" s="21" t="s">
        <v>61</v>
      </c>
      <c r="C67" s="21" t="s">
        <v>26</v>
      </c>
      <c r="D67" s="21" t="s">
        <v>17</v>
      </c>
      <c r="E67" s="22">
        <v>5332</v>
      </c>
      <c r="F67" s="26">
        <v>500</v>
      </c>
      <c r="G67" s="26">
        <v>500</v>
      </c>
      <c r="H67" s="26">
        <v>0</v>
      </c>
      <c r="I67" s="159"/>
      <c r="J67" s="159"/>
      <c r="K67" s="159"/>
      <c r="L67" s="159"/>
      <c r="M67" s="159"/>
      <c r="N67" s="159"/>
      <c r="O67" s="159"/>
      <c r="P67" s="159"/>
      <c r="Q67" s="159"/>
      <c r="R67" s="159">
        <f t="shared" si="5"/>
        <v>0</v>
      </c>
    </row>
    <row r="68" spans="1:18" ht="12" thickBot="1">
      <c r="A68" s="56" t="s">
        <v>7</v>
      </c>
      <c r="B68" s="43" t="s">
        <v>7</v>
      </c>
      <c r="C68" s="44" t="s">
        <v>7</v>
      </c>
      <c r="D68" s="44" t="s">
        <v>7</v>
      </c>
      <c r="E68" s="57" t="s">
        <v>7</v>
      </c>
      <c r="F68" s="1"/>
      <c r="G68" s="1"/>
    </row>
    <row r="69" spans="1:18" ht="12" thickBot="1">
      <c r="A69" s="58" t="s">
        <v>80</v>
      </c>
      <c r="B69" s="59"/>
      <c r="C69" s="16"/>
      <c r="D69" s="15"/>
      <c r="E69" s="17">
        <f t="shared" ref="E69:R69" si="6">SUM(E71:E92)</f>
        <v>278654.26702895504</v>
      </c>
      <c r="F69" s="17">
        <f t="shared" si="6"/>
        <v>6169</v>
      </c>
      <c r="G69" s="17">
        <f t="shared" si="6"/>
        <v>6247</v>
      </c>
      <c r="H69" s="17">
        <f t="shared" si="6"/>
        <v>5804</v>
      </c>
      <c r="I69" s="17">
        <f t="shared" si="6"/>
        <v>821</v>
      </c>
      <c r="J69" s="17">
        <f t="shared" si="6"/>
        <v>219</v>
      </c>
      <c r="K69" s="17">
        <f t="shared" si="6"/>
        <v>1</v>
      </c>
      <c r="L69" s="17">
        <f t="shared" si="6"/>
        <v>245</v>
      </c>
      <c r="M69" s="17">
        <f t="shared" si="6"/>
        <v>457</v>
      </c>
      <c r="N69" s="17">
        <f t="shared" si="6"/>
        <v>1294</v>
      </c>
      <c r="O69" s="17">
        <f t="shared" si="6"/>
        <v>303</v>
      </c>
      <c r="P69" s="17">
        <f t="shared" si="6"/>
        <v>242</v>
      </c>
      <c r="Q69" s="17">
        <f t="shared" si="6"/>
        <v>230</v>
      </c>
      <c r="R69" s="17">
        <f t="shared" si="6"/>
        <v>3812</v>
      </c>
    </row>
    <row r="70" spans="1:18">
      <c r="A70" s="56" t="s">
        <v>7</v>
      </c>
      <c r="B70" s="43" t="s">
        <v>7</v>
      </c>
      <c r="C70" s="44" t="s">
        <v>7</v>
      </c>
      <c r="D70" s="44" t="s">
        <v>7</v>
      </c>
      <c r="E70" s="44" t="s">
        <v>7</v>
      </c>
      <c r="F70" s="1"/>
      <c r="G70" s="1"/>
    </row>
    <row r="71" spans="1:18">
      <c r="A71" s="19" t="s">
        <v>81</v>
      </c>
      <c r="B71" s="21"/>
      <c r="C71" s="21" t="s">
        <v>82</v>
      </c>
      <c r="D71" s="21" t="s">
        <v>17</v>
      </c>
      <c r="E71" s="22">
        <v>2689</v>
      </c>
      <c r="F71" s="26"/>
      <c r="G71" s="26"/>
      <c r="H71" s="26"/>
      <c r="I71" s="159"/>
      <c r="J71" s="159"/>
      <c r="K71" s="159"/>
      <c r="L71" s="159"/>
      <c r="M71" s="159"/>
      <c r="N71" s="159"/>
      <c r="O71" s="159"/>
      <c r="P71" s="159"/>
      <c r="Q71" s="159"/>
      <c r="R71" s="159">
        <f>SUM(I71:Q71)</f>
        <v>0</v>
      </c>
    </row>
    <row r="72" spans="1:18">
      <c r="A72" s="19" t="s">
        <v>83</v>
      </c>
      <c r="B72" s="21"/>
      <c r="C72" s="21" t="s">
        <v>24</v>
      </c>
      <c r="D72" s="21" t="s">
        <v>17</v>
      </c>
      <c r="E72" s="22">
        <v>921</v>
      </c>
      <c r="F72" s="26">
        <v>0</v>
      </c>
      <c r="G72" s="26">
        <v>0</v>
      </c>
      <c r="H72" s="26"/>
      <c r="I72" s="159"/>
      <c r="J72" s="159"/>
      <c r="K72" s="159"/>
      <c r="L72" s="159"/>
      <c r="M72" s="159"/>
      <c r="N72" s="159"/>
      <c r="O72" s="159"/>
      <c r="P72" s="159"/>
      <c r="Q72" s="159"/>
      <c r="R72" s="159">
        <f t="shared" ref="R72:R92" si="7">SUM(I72:Q72)</f>
        <v>0</v>
      </c>
    </row>
    <row r="73" spans="1:18">
      <c r="A73" s="60" t="s">
        <v>84</v>
      </c>
      <c r="B73" s="61"/>
      <c r="C73" s="21" t="s">
        <v>59</v>
      </c>
      <c r="D73" s="21" t="s">
        <v>17</v>
      </c>
      <c r="E73" s="22">
        <v>13444</v>
      </c>
      <c r="F73" s="26"/>
      <c r="G73" s="26"/>
      <c r="H73" s="26"/>
      <c r="I73" s="159"/>
      <c r="J73" s="159"/>
      <c r="K73" s="159"/>
      <c r="L73" s="159"/>
      <c r="M73" s="159"/>
      <c r="N73" s="159"/>
      <c r="O73" s="159"/>
      <c r="P73" s="159"/>
      <c r="Q73" s="159"/>
      <c r="R73" s="159">
        <f t="shared" si="7"/>
        <v>0</v>
      </c>
    </row>
    <row r="74" spans="1:18">
      <c r="A74" s="62" t="s">
        <v>85</v>
      </c>
      <c r="B74" s="63" t="s">
        <v>61</v>
      </c>
      <c r="C74" s="64" t="s">
        <v>86</v>
      </c>
      <c r="D74" s="64" t="s">
        <v>17</v>
      </c>
      <c r="E74" s="63">
        <v>4798.4670000000006</v>
      </c>
      <c r="F74" s="65">
        <v>700</v>
      </c>
      <c r="G74" s="65">
        <v>700</v>
      </c>
      <c r="H74" s="65">
        <v>1500</v>
      </c>
      <c r="I74" s="159">
        <v>572</v>
      </c>
      <c r="J74" s="159"/>
      <c r="K74" s="159"/>
      <c r="L74" s="159"/>
      <c r="M74" s="159">
        <v>6</v>
      </c>
      <c r="N74" s="159"/>
      <c r="O74" s="159">
        <v>4</v>
      </c>
      <c r="P74" s="159">
        <v>57</v>
      </c>
      <c r="Q74" s="159"/>
      <c r="R74" s="159">
        <f t="shared" si="7"/>
        <v>639</v>
      </c>
    </row>
    <row r="75" spans="1:18">
      <c r="A75" s="66" t="s">
        <v>87</v>
      </c>
      <c r="B75" s="67"/>
      <c r="C75" s="68" t="s">
        <v>29</v>
      </c>
      <c r="D75" s="68" t="s">
        <v>11</v>
      </c>
      <c r="E75" s="67">
        <v>617</v>
      </c>
      <c r="F75" s="26">
        <v>150</v>
      </c>
      <c r="G75" s="26">
        <v>150</v>
      </c>
      <c r="H75" s="26">
        <v>177</v>
      </c>
      <c r="I75" s="159"/>
      <c r="J75" s="159"/>
      <c r="K75" s="159"/>
      <c r="L75" s="159"/>
      <c r="M75" s="159"/>
      <c r="N75" s="159"/>
      <c r="O75" s="159"/>
      <c r="P75" s="159"/>
      <c r="Q75" s="159"/>
      <c r="R75" s="159">
        <f t="shared" si="7"/>
        <v>0</v>
      </c>
    </row>
    <row r="76" spans="1:18">
      <c r="A76" s="69" t="s">
        <v>88</v>
      </c>
      <c r="B76" s="36"/>
      <c r="C76" s="35" t="s">
        <v>29</v>
      </c>
      <c r="D76" s="35" t="s">
        <v>11</v>
      </c>
      <c r="E76" s="36">
        <v>337</v>
      </c>
      <c r="F76" s="37"/>
      <c r="G76" s="37">
        <v>78</v>
      </c>
      <c r="H76" s="37">
        <v>100</v>
      </c>
      <c r="I76" s="159">
        <v>26</v>
      </c>
      <c r="J76" s="159"/>
      <c r="K76" s="159"/>
      <c r="L76" s="159"/>
      <c r="M76" s="159">
        <v>55</v>
      </c>
      <c r="N76" s="159"/>
      <c r="O76" s="159">
        <v>1</v>
      </c>
      <c r="P76" s="159">
        <v>1</v>
      </c>
      <c r="Q76" s="159">
        <v>18</v>
      </c>
      <c r="R76" s="159">
        <f t="shared" si="7"/>
        <v>101</v>
      </c>
    </row>
    <row r="77" spans="1:18">
      <c r="A77" s="70" t="s">
        <v>89</v>
      </c>
      <c r="B77" s="55"/>
      <c r="C77" s="54" t="s">
        <v>24</v>
      </c>
      <c r="D77" s="54" t="s">
        <v>17</v>
      </c>
      <c r="E77" s="55">
        <v>178</v>
      </c>
      <c r="F77" s="26">
        <v>58</v>
      </c>
      <c r="G77" s="26">
        <v>58</v>
      </c>
      <c r="H77" s="26">
        <v>0</v>
      </c>
      <c r="I77" s="159"/>
      <c r="J77" s="159"/>
      <c r="K77" s="159"/>
      <c r="L77" s="159"/>
      <c r="M77" s="159"/>
      <c r="N77" s="159"/>
      <c r="O77" s="159"/>
      <c r="P77" s="159"/>
      <c r="Q77" s="159"/>
      <c r="R77" s="159">
        <f t="shared" si="7"/>
        <v>0</v>
      </c>
    </row>
    <row r="78" spans="1:18">
      <c r="A78" s="71" t="s">
        <v>89</v>
      </c>
      <c r="B78" s="30"/>
      <c r="C78" s="29" t="s">
        <v>24</v>
      </c>
      <c r="D78" s="29" t="s">
        <v>17</v>
      </c>
      <c r="E78" s="30">
        <v>12228</v>
      </c>
      <c r="F78" s="38">
        <v>335</v>
      </c>
      <c r="G78" s="38">
        <v>335</v>
      </c>
      <c r="H78" s="38">
        <v>927</v>
      </c>
      <c r="I78" s="159">
        <v>8</v>
      </c>
      <c r="J78" s="159">
        <v>6</v>
      </c>
      <c r="K78" s="159">
        <v>1</v>
      </c>
      <c r="L78" s="159">
        <v>69</v>
      </c>
      <c r="M78" s="159">
        <v>10</v>
      </c>
      <c r="N78" s="159">
        <v>1090</v>
      </c>
      <c r="O78" s="159">
        <v>7</v>
      </c>
      <c r="P78" s="159">
        <v>10</v>
      </c>
      <c r="Q78" s="159"/>
      <c r="R78" s="159">
        <f t="shared" si="7"/>
        <v>1201</v>
      </c>
    </row>
    <row r="79" spans="1:18">
      <c r="A79" s="66" t="s">
        <v>238</v>
      </c>
      <c r="B79" s="67"/>
      <c r="C79" s="68" t="s">
        <v>29</v>
      </c>
      <c r="D79" s="68" t="s">
        <v>11</v>
      </c>
      <c r="E79" s="67">
        <f>21.5*1.48597*177.721</f>
        <v>5677.893598955</v>
      </c>
      <c r="F79" s="38"/>
      <c r="G79" s="38"/>
      <c r="H79" s="38"/>
      <c r="I79" s="159"/>
      <c r="J79" s="159"/>
      <c r="K79" s="159"/>
      <c r="L79" s="159"/>
      <c r="M79" s="159"/>
      <c r="N79" s="159"/>
      <c r="O79" s="159"/>
      <c r="P79" s="159"/>
      <c r="Q79" s="159">
        <v>8</v>
      </c>
      <c r="R79" s="159">
        <f t="shared" si="7"/>
        <v>8</v>
      </c>
    </row>
    <row r="80" spans="1:18">
      <c r="A80" s="19" t="s">
        <v>90</v>
      </c>
      <c r="B80" s="20"/>
      <c r="C80" s="21" t="s">
        <v>24</v>
      </c>
      <c r="D80" s="21" t="s">
        <v>17</v>
      </c>
      <c r="E80" s="21">
        <v>7997</v>
      </c>
      <c r="F80" s="72">
        <v>450</v>
      </c>
      <c r="G80" s="132">
        <v>450</v>
      </c>
      <c r="H80" s="72">
        <v>500</v>
      </c>
      <c r="I80" s="159"/>
      <c r="J80" s="159"/>
      <c r="K80" s="159"/>
      <c r="L80" s="159"/>
      <c r="M80" s="159"/>
      <c r="N80" s="159"/>
      <c r="O80" s="159"/>
      <c r="P80" s="159"/>
      <c r="Q80" s="159"/>
      <c r="R80" s="159">
        <f t="shared" si="7"/>
        <v>0</v>
      </c>
    </row>
    <row r="81" spans="1:18">
      <c r="A81" s="19" t="s">
        <v>91</v>
      </c>
      <c r="B81" s="21" t="s">
        <v>61</v>
      </c>
      <c r="C81" s="21" t="s">
        <v>86</v>
      </c>
      <c r="D81" s="21" t="s">
        <v>17</v>
      </c>
      <c r="E81" s="22">
        <v>21327</v>
      </c>
      <c r="F81" s="72">
        <v>1500</v>
      </c>
      <c r="G81" s="72">
        <v>1500</v>
      </c>
      <c r="H81" s="72">
        <v>2500</v>
      </c>
      <c r="I81" s="159">
        <v>215</v>
      </c>
      <c r="J81" s="159">
        <v>213</v>
      </c>
      <c r="K81" s="159"/>
      <c r="L81" s="159">
        <v>176</v>
      </c>
      <c r="M81" s="159">
        <v>386</v>
      </c>
      <c r="N81" s="159">
        <v>204</v>
      </c>
      <c r="O81" s="159">
        <v>291</v>
      </c>
      <c r="P81" s="159">
        <v>174</v>
      </c>
      <c r="Q81" s="159">
        <v>204</v>
      </c>
      <c r="R81" s="159">
        <f t="shared" si="7"/>
        <v>1863</v>
      </c>
    </row>
    <row r="82" spans="1:18">
      <c r="A82" s="19" t="s">
        <v>92</v>
      </c>
      <c r="B82" s="21" t="s">
        <v>61</v>
      </c>
      <c r="C82" s="21" t="s">
        <v>86</v>
      </c>
      <c r="D82" s="21" t="s">
        <v>17</v>
      </c>
      <c r="E82" s="22">
        <v>4443</v>
      </c>
      <c r="F82" s="72"/>
      <c r="G82" s="72">
        <v>0</v>
      </c>
      <c r="H82" s="72">
        <v>0</v>
      </c>
      <c r="I82" s="159"/>
      <c r="J82" s="159"/>
      <c r="K82" s="159"/>
      <c r="L82" s="159"/>
      <c r="M82" s="159"/>
      <c r="N82" s="159"/>
      <c r="O82" s="159"/>
      <c r="P82" s="159"/>
      <c r="Q82" s="159"/>
      <c r="R82" s="159">
        <f t="shared" si="7"/>
        <v>0</v>
      </c>
    </row>
    <row r="83" spans="1:18">
      <c r="A83" s="19" t="s">
        <v>93</v>
      </c>
      <c r="B83" s="21" t="s">
        <v>61</v>
      </c>
      <c r="C83" s="21" t="s">
        <v>86</v>
      </c>
      <c r="D83" s="21" t="s">
        <v>17</v>
      </c>
      <c r="E83" s="22">
        <v>1066</v>
      </c>
      <c r="F83" s="72"/>
      <c r="G83" s="72">
        <v>0</v>
      </c>
      <c r="H83" s="72">
        <v>0</v>
      </c>
      <c r="I83" s="159"/>
      <c r="J83" s="159"/>
      <c r="K83" s="159"/>
      <c r="L83" s="159"/>
      <c r="M83" s="159"/>
      <c r="N83" s="159"/>
      <c r="O83" s="159"/>
      <c r="P83" s="159"/>
      <c r="Q83" s="159"/>
      <c r="R83" s="159">
        <f t="shared" si="7"/>
        <v>0</v>
      </c>
    </row>
    <row r="84" spans="1:18">
      <c r="A84" s="19" t="s">
        <v>94</v>
      </c>
      <c r="B84" s="21" t="s">
        <v>61</v>
      </c>
      <c r="C84" s="21" t="s">
        <v>95</v>
      </c>
      <c r="D84" s="21" t="s">
        <v>17</v>
      </c>
      <c r="E84" s="22">
        <v>2310</v>
      </c>
      <c r="F84" s="72">
        <v>1460</v>
      </c>
      <c r="G84" s="72">
        <v>1460</v>
      </c>
      <c r="H84" s="72">
        <v>0</v>
      </c>
      <c r="I84" s="159"/>
      <c r="J84" s="159"/>
      <c r="K84" s="159"/>
      <c r="L84" s="159"/>
      <c r="M84" s="159"/>
      <c r="N84" s="159"/>
      <c r="O84" s="159"/>
      <c r="P84" s="159"/>
      <c r="Q84" s="159"/>
      <c r="R84" s="159">
        <f t="shared" si="7"/>
        <v>0</v>
      </c>
    </row>
    <row r="85" spans="1:18">
      <c r="A85" s="19" t="s">
        <v>96</v>
      </c>
      <c r="B85" s="21" t="s">
        <v>61</v>
      </c>
      <c r="C85" s="21" t="s">
        <v>95</v>
      </c>
      <c r="D85" s="21" t="s">
        <v>17</v>
      </c>
      <c r="E85" s="22">
        <v>1066</v>
      </c>
      <c r="F85" s="72">
        <v>716</v>
      </c>
      <c r="G85" s="72">
        <v>716</v>
      </c>
      <c r="H85" s="72">
        <v>0</v>
      </c>
      <c r="I85" s="159"/>
      <c r="J85" s="159"/>
      <c r="K85" s="159"/>
      <c r="L85" s="159"/>
      <c r="M85" s="159"/>
      <c r="N85" s="159"/>
      <c r="O85" s="159"/>
      <c r="P85" s="159"/>
      <c r="Q85" s="159"/>
      <c r="R85" s="159">
        <f t="shared" si="7"/>
        <v>0</v>
      </c>
    </row>
    <row r="86" spans="1:18">
      <c r="A86" s="19" t="s">
        <v>97</v>
      </c>
      <c r="B86" s="21" t="s">
        <v>61</v>
      </c>
      <c r="C86" s="21" t="s">
        <v>95</v>
      </c>
      <c r="D86" s="21" t="s">
        <v>17</v>
      </c>
      <c r="E86" s="22">
        <v>2488</v>
      </c>
      <c r="F86" s="72">
        <v>0</v>
      </c>
      <c r="G86" s="72">
        <v>0</v>
      </c>
      <c r="H86" s="72">
        <v>0</v>
      </c>
      <c r="I86" s="159"/>
      <c r="J86" s="159"/>
      <c r="K86" s="159"/>
      <c r="L86" s="159"/>
      <c r="M86" s="159"/>
      <c r="N86" s="159"/>
      <c r="O86" s="159"/>
      <c r="P86" s="159"/>
      <c r="Q86" s="159"/>
      <c r="R86" s="159">
        <f t="shared" si="7"/>
        <v>0</v>
      </c>
    </row>
    <row r="87" spans="1:18">
      <c r="A87" s="73" t="s">
        <v>98</v>
      </c>
      <c r="B87" s="74" t="s">
        <v>61</v>
      </c>
      <c r="C87" s="74" t="s">
        <v>26</v>
      </c>
      <c r="D87" s="74" t="s">
        <v>17</v>
      </c>
      <c r="E87" s="75">
        <v>6900.90643</v>
      </c>
      <c r="F87" s="76">
        <v>0</v>
      </c>
      <c r="G87" s="76">
        <v>0</v>
      </c>
      <c r="H87" s="76">
        <v>0</v>
      </c>
      <c r="I87" s="159"/>
      <c r="J87" s="159"/>
      <c r="K87" s="159"/>
      <c r="L87" s="159"/>
      <c r="M87" s="159"/>
      <c r="N87" s="159"/>
      <c r="O87" s="159"/>
      <c r="P87" s="159"/>
      <c r="Q87" s="159"/>
      <c r="R87" s="159">
        <f t="shared" si="7"/>
        <v>0</v>
      </c>
    </row>
    <row r="88" spans="1:18">
      <c r="A88" s="19" t="s">
        <v>99</v>
      </c>
      <c r="B88" s="21" t="s">
        <v>61</v>
      </c>
      <c r="C88" s="21" t="s">
        <v>65</v>
      </c>
      <c r="D88" s="21" t="s">
        <v>17</v>
      </c>
      <c r="E88" s="22">
        <v>10620</v>
      </c>
      <c r="F88" s="72"/>
      <c r="G88" s="72">
        <v>0</v>
      </c>
      <c r="H88" s="72">
        <v>0</v>
      </c>
      <c r="I88" s="159"/>
      <c r="J88" s="159"/>
      <c r="K88" s="159"/>
      <c r="L88" s="159"/>
      <c r="M88" s="159"/>
      <c r="N88" s="159"/>
      <c r="O88" s="159"/>
      <c r="P88" s="159"/>
      <c r="Q88" s="159"/>
      <c r="R88" s="159">
        <f t="shared" si="7"/>
        <v>0</v>
      </c>
    </row>
    <row r="89" spans="1:18">
      <c r="A89" s="19" t="s">
        <v>60</v>
      </c>
      <c r="B89" s="21" t="s">
        <v>61</v>
      </c>
      <c r="C89" s="21" t="s">
        <v>86</v>
      </c>
      <c r="D89" s="21" t="s">
        <v>17</v>
      </c>
      <c r="E89" s="22">
        <v>5332</v>
      </c>
      <c r="F89" s="72">
        <v>800</v>
      </c>
      <c r="G89" s="72">
        <v>800</v>
      </c>
      <c r="H89" s="72">
        <v>100</v>
      </c>
      <c r="I89" s="159"/>
      <c r="J89" s="159"/>
      <c r="K89" s="159"/>
      <c r="L89" s="159"/>
      <c r="M89" s="159"/>
      <c r="N89" s="159"/>
      <c r="O89" s="159"/>
      <c r="P89" s="159"/>
      <c r="Q89" s="159"/>
      <c r="R89" s="159">
        <f t="shared" si="7"/>
        <v>0</v>
      </c>
    </row>
    <row r="90" spans="1:18">
      <c r="A90" s="19" t="s">
        <v>100</v>
      </c>
      <c r="B90" s="21" t="s">
        <v>61</v>
      </c>
      <c r="C90" s="21" t="s">
        <v>65</v>
      </c>
      <c r="D90" s="21" t="s">
        <v>17</v>
      </c>
      <c r="E90" s="22">
        <v>61220</v>
      </c>
      <c r="F90" s="72"/>
      <c r="G90" s="72">
        <v>0</v>
      </c>
      <c r="H90" s="72">
        <v>0</v>
      </c>
      <c r="I90" s="159"/>
      <c r="J90" s="159"/>
      <c r="K90" s="159"/>
      <c r="L90" s="159"/>
      <c r="M90" s="159"/>
      <c r="N90" s="159"/>
      <c r="O90" s="159"/>
      <c r="P90" s="159"/>
      <c r="Q90" s="159"/>
      <c r="R90" s="159">
        <f t="shared" si="7"/>
        <v>0</v>
      </c>
    </row>
    <row r="91" spans="1:18">
      <c r="A91" s="73" t="s">
        <v>101</v>
      </c>
      <c r="B91" s="74" t="s">
        <v>61</v>
      </c>
      <c r="C91" s="74" t="s">
        <v>65</v>
      </c>
      <c r="D91" s="74" t="s">
        <v>17</v>
      </c>
      <c r="E91" s="75">
        <v>25592</v>
      </c>
      <c r="F91" s="76"/>
      <c r="G91" s="76">
        <v>0</v>
      </c>
      <c r="H91" s="76">
        <v>0</v>
      </c>
      <c r="I91" s="159"/>
      <c r="J91" s="159"/>
      <c r="K91" s="159"/>
      <c r="L91" s="159"/>
      <c r="M91" s="159"/>
      <c r="N91" s="159"/>
      <c r="O91" s="159"/>
      <c r="P91" s="159"/>
      <c r="Q91" s="159"/>
      <c r="R91" s="159">
        <f t="shared" si="7"/>
        <v>0</v>
      </c>
    </row>
    <row r="92" spans="1:18">
      <c r="A92" s="19" t="s">
        <v>102</v>
      </c>
      <c r="B92" s="21" t="s">
        <v>61</v>
      </c>
      <c r="C92" s="21" t="s">
        <v>65</v>
      </c>
      <c r="D92" s="21" t="s">
        <v>17</v>
      </c>
      <c r="E92" s="22">
        <v>87402</v>
      </c>
      <c r="F92" s="72"/>
      <c r="G92" s="72">
        <v>0</v>
      </c>
      <c r="H92" s="72">
        <v>0</v>
      </c>
      <c r="I92" s="159"/>
      <c r="J92" s="159"/>
      <c r="K92" s="159"/>
      <c r="L92" s="159"/>
      <c r="M92" s="159"/>
      <c r="N92" s="159"/>
      <c r="O92" s="159"/>
      <c r="P92" s="159"/>
      <c r="Q92" s="159"/>
      <c r="R92" s="159">
        <f t="shared" si="7"/>
        <v>0</v>
      </c>
    </row>
    <row r="93" spans="1:18" ht="12" thickBot="1">
      <c r="A93" s="43" t="s">
        <v>7</v>
      </c>
      <c r="B93" s="43" t="s">
        <v>7</v>
      </c>
      <c r="C93" s="44" t="s">
        <v>7</v>
      </c>
      <c r="D93" s="44" t="s">
        <v>7</v>
      </c>
      <c r="E93" s="44" t="s">
        <v>7</v>
      </c>
      <c r="F93" s="77"/>
      <c r="G93" s="77"/>
    </row>
    <row r="94" spans="1:18" ht="12" thickBot="1">
      <c r="A94" s="14" t="s">
        <v>103</v>
      </c>
      <c r="B94" s="59"/>
      <c r="C94" s="15"/>
      <c r="D94" s="16"/>
      <c r="E94" s="17">
        <f>SUM(E98:E103)</f>
        <v>17723</v>
      </c>
      <c r="F94" s="17">
        <f t="shared" ref="F94:R94" si="8">SUM(F96:F103)</f>
        <v>2368</v>
      </c>
      <c r="G94" s="17">
        <f t="shared" si="8"/>
        <v>2756</v>
      </c>
      <c r="H94" s="17">
        <f t="shared" si="8"/>
        <v>3111</v>
      </c>
      <c r="I94" s="17">
        <f t="shared" si="8"/>
        <v>160</v>
      </c>
      <c r="J94" s="17">
        <f t="shared" si="8"/>
        <v>10</v>
      </c>
      <c r="K94" s="17">
        <f t="shared" si="8"/>
        <v>134</v>
      </c>
      <c r="L94" s="17">
        <f t="shared" si="8"/>
        <v>0</v>
      </c>
      <c r="M94" s="17">
        <f t="shared" si="8"/>
        <v>0</v>
      </c>
      <c r="N94" s="17">
        <f t="shared" si="8"/>
        <v>21</v>
      </c>
      <c r="O94" s="17">
        <f t="shared" si="8"/>
        <v>90</v>
      </c>
      <c r="P94" s="17">
        <f t="shared" si="8"/>
        <v>0</v>
      </c>
      <c r="Q94" s="17">
        <f t="shared" si="8"/>
        <v>62</v>
      </c>
      <c r="R94" s="17">
        <f t="shared" si="8"/>
        <v>477</v>
      </c>
    </row>
    <row r="95" spans="1:18">
      <c r="A95" s="78" t="s">
        <v>7</v>
      </c>
      <c r="B95" s="78" t="s">
        <v>7</v>
      </c>
      <c r="C95" s="79" t="s">
        <v>7</v>
      </c>
      <c r="D95" s="79" t="s">
        <v>7</v>
      </c>
      <c r="E95" s="79" t="s">
        <v>7</v>
      </c>
      <c r="F95" s="77"/>
      <c r="G95" s="77"/>
    </row>
    <row r="96" spans="1:18">
      <c r="A96" s="80" t="s">
        <v>104</v>
      </c>
      <c r="B96" s="29" t="s">
        <v>61</v>
      </c>
      <c r="C96" s="29" t="s">
        <v>26</v>
      </c>
      <c r="D96" s="29" t="s">
        <v>17</v>
      </c>
      <c r="E96" s="30">
        <v>2666</v>
      </c>
      <c r="F96" s="81">
        <v>200</v>
      </c>
      <c r="G96" s="81">
        <v>127</v>
      </c>
      <c r="H96" s="81">
        <v>253</v>
      </c>
      <c r="I96" s="159"/>
      <c r="J96" s="159"/>
      <c r="K96" s="159"/>
      <c r="L96" s="159"/>
      <c r="M96" s="159"/>
      <c r="N96" s="159"/>
      <c r="O96" s="159"/>
      <c r="P96" s="159"/>
      <c r="Q96" s="159"/>
      <c r="R96" s="159">
        <f>SUM(I96:Q96)</f>
        <v>0</v>
      </c>
    </row>
    <row r="97" spans="1:18">
      <c r="A97" s="82" t="s">
        <v>105</v>
      </c>
      <c r="B97" s="83"/>
      <c r="C97" s="83" t="s">
        <v>24</v>
      </c>
      <c r="D97" s="83" t="s">
        <v>17</v>
      </c>
      <c r="E97" s="84">
        <v>2656</v>
      </c>
      <c r="F97" s="85"/>
      <c r="G97" s="85">
        <v>277</v>
      </c>
      <c r="H97" s="133">
        <v>1403</v>
      </c>
      <c r="I97" s="159"/>
      <c r="J97" s="159">
        <v>10</v>
      </c>
      <c r="K97" s="159"/>
      <c r="L97" s="159"/>
      <c r="M97" s="159"/>
      <c r="N97" s="159">
        <v>21</v>
      </c>
      <c r="O97" s="159"/>
      <c r="P97" s="159"/>
      <c r="Q97" s="159"/>
      <c r="R97" s="159">
        <f t="shared" ref="R97:R103" si="9">SUM(I97:Q97)</f>
        <v>31</v>
      </c>
    </row>
    <row r="98" spans="1:18">
      <c r="A98" s="20" t="s">
        <v>106</v>
      </c>
      <c r="B98" s="20"/>
      <c r="C98" s="21" t="s">
        <v>24</v>
      </c>
      <c r="D98" s="21" t="s">
        <v>17</v>
      </c>
      <c r="E98" s="22">
        <v>912</v>
      </c>
      <c r="F98" s="72">
        <v>184</v>
      </c>
      <c r="G98" s="72">
        <v>184</v>
      </c>
      <c r="H98" s="72">
        <v>100</v>
      </c>
      <c r="I98" s="159"/>
      <c r="J98" s="159"/>
      <c r="K98" s="159"/>
      <c r="L98" s="159"/>
      <c r="M98" s="159"/>
      <c r="N98" s="159"/>
      <c r="O98" s="159"/>
      <c r="P98" s="159"/>
      <c r="Q98" s="159"/>
      <c r="R98" s="159">
        <f t="shared" si="9"/>
        <v>0</v>
      </c>
    </row>
    <row r="99" spans="1:18">
      <c r="A99" s="20" t="s">
        <v>106</v>
      </c>
      <c r="B99" s="20"/>
      <c r="C99" s="21" t="s">
        <v>24</v>
      </c>
      <c r="D99" s="21" t="s">
        <v>11</v>
      </c>
      <c r="E99" s="22">
        <v>912</v>
      </c>
      <c r="F99" s="72">
        <v>0</v>
      </c>
      <c r="G99" s="72">
        <v>184</v>
      </c>
      <c r="H99" s="72">
        <v>100</v>
      </c>
      <c r="I99" s="159"/>
      <c r="J99" s="159"/>
      <c r="K99" s="159"/>
      <c r="L99" s="159"/>
      <c r="M99" s="159"/>
      <c r="N99" s="159"/>
      <c r="O99" s="159"/>
      <c r="P99" s="159"/>
      <c r="Q99" s="159"/>
      <c r="R99" s="159">
        <f t="shared" si="9"/>
        <v>0</v>
      </c>
    </row>
    <row r="100" spans="1:18">
      <c r="A100" s="86" t="s">
        <v>107</v>
      </c>
      <c r="B100" s="86"/>
      <c r="C100" s="54" t="s">
        <v>24</v>
      </c>
      <c r="D100" s="54" t="s">
        <v>11</v>
      </c>
      <c r="E100" s="55">
        <v>4443</v>
      </c>
      <c r="F100" s="72">
        <v>800</v>
      </c>
      <c r="G100" s="72">
        <v>800</v>
      </c>
      <c r="H100" s="72">
        <v>800</v>
      </c>
      <c r="I100" s="159"/>
      <c r="J100" s="159"/>
      <c r="K100" s="159"/>
      <c r="L100" s="159"/>
      <c r="M100" s="159"/>
      <c r="N100" s="159"/>
      <c r="O100" s="159">
        <v>53</v>
      </c>
      <c r="P100" s="159"/>
      <c r="Q100" s="159">
        <v>62</v>
      </c>
      <c r="R100" s="159">
        <f t="shared" si="9"/>
        <v>115</v>
      </c>
    </row>
    <row r="101" spans="1:18">
      <c r="A101" s="20" t="s">
        <v>108</v>
      </c>
      <c r="B101" s="21"/>
      <c r="C101" s="21" t="s">
        <v>24</v>
      </c>
      <c r="D101" s="21" t="s">
        <v>17</v>
      </c>
      <c r="E101" s="22">
        <v>2617</v>
      </c>
      <c r="F101" s="87">
        <v>184</v>
      </c>
      <c r="G101" s="87">
        <v>184</v>
      </c>
      <c r="H101" s="87">
        <v>455</v>
      </c>
      <c r="I101" s="159">
        <v>160</v>
      </c>
      <c r="J101" s="159"/>
      <c r="K101" s="159">
        <v>134</v>
      </c>
      <c r="L101" s="159"/>
      <c r="M101" s="159"/>
      <c r="N101" s="159"/>
      <c r="O101" s="159">
        <v>37</v>
      </c>
      <c r="P101" s="159"/>
      <c r="Q101" s="159"/>
      <c r="R101" s="159">
        <f t="shared" si="9"/>
        <v>331</v>
      </c>
    </row>
    <row r="102" spans="1:18">
      <c r="A102" s="20" t="s">
        <v>109</v>
      </c>
      <c r="B102" s="21" t="s">
        <v>61</v>
      </c>
      <c r="C102" s="21" t="s">
        <v>57</v>
      </c>
      <c r="D102" s="21" t="s">
        <v>17</v>
      </c>
      <c r="E102" s="22">
        <v>3507</v>
      </c>
      <c r="F102" s="72">
        <v>0</v>
      </c>
      <c r="G102" s="72">
        <v>0</v>
      </c>
      <c r="H102" s="72">
        <v>0</v>
      </c>
      <c r="I102" s="159"/>
      <c r="J102" s="159"/>
      <c r="K102" s="159"/>
      <c r="L102" s="159"/>
      <c r="M102" s="159"/>
      <c r="N102" s="159"/>
      <c r="O102" s="159"/>
      <c r="P102" s="159"/>
      <c r="Q102" s="159"/>
      <c r="R102" s="159">
        <f t="shared" si="9"/>
        <v>0</v>
      </c>
    </row>
    <row r="103" spans="1:18">
      <c r="A103" s="20" t="s">
        <v>109</v>
      </c>
      <c r="B103" s="21" t="s">
        <v>61</v>
      </c>
      <c r="C103" s="21" t="s">
        <v>86</v>
      </c>
      <c r="D103" s="21" t="s">
        <v>17</v>
      </c>
      <c r="E103" s="22">
        <v>5332</v>
      </c>
      <c r="F103" s="72">
        <v>1000</v>
      </c>
      <c r="G103" s="72">
        <v>1000</v>
      </c>
      <c r="H103" s="72">
        <v>0</v>
      </c>
      <c r="I103" s="159"/>
      <c r="J103" s="159"/>
      <c r="K103" s="159"/>
      <c r="L103" s="159"/>
      <c r="M103" s="159"/>
      <c r="N103" s="159"/>
      <c r="O103" s="159"/>
      <c r="P103" s="159"/>
      <c r="Q103" s="159"/>
      <c r="R103" s="159">
        <f t="shared" si="9"/>
        <v>0</v>
      </c>
    </row>
    <row r="104" spans="1:18" ht="12" thickBot="1">
      <c r="A104" s="43" t="s">
        <v>7</v>
      </c>
      <c r="B104" s="43" t="s">
        <v>7</v>
      </c>
      <c r="C104" s="44" t="s">
        <v>7</v>
      </c>
      <c r="D104" s="44" t="s">
        <v>7</v>
      </c>
      <c r="E104" s="44" t="s">
        <v>7</v>
      </c>
      <c r="F104" s="77"/>
      <c r="G104" s="77"/>
    </row>
    <row r="105" spans="1:18" ht="12" thickBot="1">
      <c r="A105" s="45" t="s">
        <v>110</v>
      </c>
      <c r="B105" s="46"/>
      <c r="C105" s="46"/>
      <c r="D105" s="47"/>
      <c r="E105" s="17">
        <f t="shared" ref="E105:R105" si="10">SUM(E107:E130)</f>
        <v>35998</v>
      </c>
      <c r="F105" s="17">
        <f t="shared" si="10"/>
        <v>2973</v>
      </c>
      <c r="G105" s="17">
        <f t="shared" si="10"/>
        <v>3273</v>
      </c>
      <c r="H105" s="17">
        <f t="shared" si="10"/>
        <v>1991</v>
      </c>
      <c r="I105" s="17">
        <f t="shared" si="10"/>
        <v>41</v>
      </c>
      <c r="J105" s="17">
        <f t="shared" si="10"/>
        <v>4</v>
      </c>
      <c r="K105" s="17">
        <f t="shared" si="10"/>
        <v>218</v>
      </c>
      <c r="L105" s="17">
        <f t="shared" si="10"/>
        <v>29</v>
      </c>
      <c r="M105" s="17">
        <f t="shared" si="10"/>
        <v>0</v>
      </c>
      <c r="N105" s="17">
        <f t="shared" si="10"/>
        <v>173</v>
      </c>
      <c r="O105" s="17">
        <f t="shared" si="10"/>
        <v>375</v>
      </c>
      <c r="P105" s="17">
        <f t="shared" si="10"/>
        <v>269</v>
      </c>
      <c r="Q105" s="17">
        <f t="shared" si="10"/>
        <v>12</v>
      </c>
      <c r="R105" s="17">
        <f t="shared" si="10"/>
        <v>1121</v>
      </c>
    </row>
    <row r="106" spans="1:18">
      <c r="A106" s="43" t="s">
        <v>7</v>
      </c>
      <c r="B106" s="43" t="s">
        <v>7</v>
      </c>
      <c r="C106" s="44" t="s">
        <v>7</v>
      </c>
      <c r="D106" s="44" t="s">
        <v>7</v>
      </c>
      <c r="E106" s="44" t="s">
        <v>7</v>
      </c>
      <c r="F106" s="1"/>
      <c r="G106" s="1"/>
    </row>
    <row r="107" spans="1:18">
      <c r="A107" s="88" t="s">
        <v>111</v>
      </c>
      <c r="B107" s="89"/>
      <c r="C107" s="21" t="s">
        <v>68</v>
      </c>
      <c r="D107" s="21" t="s">
        <v>11</v>
      </c>
      <c r="E107" s="90">
        <v>1220</v>
      </c>
      <c r="F107" s="23"/>
      <c r="G107" s="23"/>
      <c r="H107" s="23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>
        <f>SUM(I107:Q107)</f>
        <v>0</v>
      </c>
    </row>
    <row r="108" spans="1:18">
      <c r="A108" s="88" t="s">
        <v>112</v>
      </c>
      <c r="B108" s="89"/>
      <c r="C108" s="21" t="s">
        <v>68</v>
      </c>
      <c r="D108" s="21" t="s">
        <v>11</v>
      </c>
      <c r="E108" s="90">
        <v>1470</v>
      </c>
      <c r="F108" s="23"/>
      <c r="G108" s="23"/>
      <c r="H108" s="23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>
        <f t="shared" ref="R108:R130" si="11">SUM(I108:Q108)</f>
        <v>0</v>
      </c>
    </row>
    <row r="109" spans="1:18">
      <c r="A109" s="88" t="s">
        <v>113</v>
      </c>
      <c r="B109" s="89"/>
      <c r="C109" s="21" t="s">
        <v>68</v>
      </c>
      <c r="D109" s="21" t="s">
        <v>11</v>
      </c>
      <c r="E109" s="90">
        <v>406</v>
      </c>
      <c r="F109" s="23"/>
      <c r="G109" s="23"/>
      <c r="H109" s="23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>
        <f t="shared" si="11"/>
        <v>0</v>
      </c>
    </row>
    <row r="110" spans="1:18">
      <c r="A110" s="88" t="s">
        <v>114</v>
      </c>
      <c r="B110" s="89"/>
      <c r="C110" s="21" t="s">
        <v>68</v>
      </c>
      <c r="D110" s="21" t="s">
        <v>11</v>
      </c>
      <c r="E110" s="90">
        <v>1900</v>
      </c>
      <c r="F110" s="23"/>
      <c r="G110" s="23"/>
      <c r="H110" s="23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>
        <f t="shared" si="11"/>
        <v>0</v>
      </c>
    </row>
    <row r="111" spans="1:18" ht="12.75">
      <c r="A111" s="135" t="s">
        <v>205</v>
      </c>
      <c r="B111" s="89"/>
      <c r="C111" s="21" t="s">
        <v>24</v>
      </c>
      <c r="D111" s="21" t="s">
        <v>11</v>
      </c>
      <c r="E111" s="90">
        <v>272</v>
      </c>
      <c r="F111" s="23">
        <v>0</v>
      </c>
      <c r="G111" s="23">
        <v>0</v>
      </c>
      <c r="H111" s="23">
        <v>72</v>
      </c>
      <c r="I111" s="159">
        <v>32</v>
      </c>
      <c r="J111" s="159"/>
      <c r="K111" s="159"/>
      <c r="L111" s="159"/>
      <c r="M111" s="159"/>
      <c r="N111" s="159"/>
      <c r="O111" s="159"/>
      <c r="P111" s="159"/>
      <c r="Q111" s="159"/>
      <c r="R111" s="159">
        <f t="shared" si="11"/>
        <v>32</v>
      </c>
    </row>
    <row r="112" spans="1:18">
      <c r="A112" s="19" t="s">
        <v>115</v>
      </c>
      <c r="B112" s="20"/>
      <c r="C112" s="21" t="s">
        <v>29</v>
      </c>
      <c r="D112" s="21" t="s">
        <v>17</v>
      </c>
      <c r="E112" s="22">
        <v>1817</v>
      </c>
      <c r="F112" s="23">
        <v>400</v>
      </c>
      <c r="G112" s="23">
        <v>400</v>
      </c>
      <c r="H112" s="23">
        <v>200</v>
      </c>
      <c r="I112" s="159">
        <v>9</v>
      </c>
      <c r="J112" s="159">
        <v>4</v>
      </c>
      <c r="K112" s="159"/>
      <c r="L112" s="159">
        <v>29</v>
      </c>
      <c r="M112" s="159"/>
      <c r="N112" s="159">
        <v>5</v>
      </c>
      <c r="O112" s="159">
        <v>54</v>
      </c>
      <c r="P112" s="159"/>
      <c r="Q112" s="159"/>
      <c r="R112" s="159">
        <f t="shared" si="11"/>
        <v>101</v>
      </c>
    </row>
    <row r="113" spans="1:18">
      <c r="A113" s="91" t="s">
        <v>116</v>
      </c>
      <c r="B113" s="92"/>
      <c r="C113" s="68" t="s">
        <v>24</v>
      </c>
      <c r="D113" s="68" t="s">
        <v>11</v>
      </c>
      <c r="E113" s="67">
        <v>485</v>
      </c>
      <c r="F113" s="23">
        <v>0</v>
      </c>
      <c r="G113" s="23">
        <v>0</v>
      </c>
      <c r="H113" s="23">
        <v>0</v>
      </c>
      <c r="I113" s="159"/>
      <c r="J113" s="159"/>
      <c r="K113" s="159"/>
      <c r="L113" s="159"/>
      <c r="M113" s="159"/>
      <c r="N113" s="159"/>
      <c r="O113" s="159"/>
      <c r="P113" s="159"/>
      <c r="Q113" s="159"/>
      <c r="R113" s="159">
        <f t="shared" si="11"/>
        <v>0</v>
      </c>
    </row>
    <row r="114" spans="1:18">
      <c r="A114" s="19" t="s">
        <v>117</v>
      </c>
      <c r="B114" s="20"/>
      <c r="C114" s="21" t="s">
        <v>24</v>
      </c>
      <c r="D114" s="21" t="s">
        <v>17</v>
      </c>
      <c r="E114" s="22">
        <v>2666</v>
      </c>
      <c r="F114" s="23">
        <v>800</v>
      </c>
      <c r="G114" s="23">
        <v>800</v>
      </c>
      <c r="H114" s="23">
        <v>260</v>
      </c>
      <c r="I114" s="159"/>
      <c r="J114" s="159"/>
      <c r="K114" s="159"/>
      <c r="L114" s="159"/>
      <c r="M114" s="159"/>
      <c r="N114" s="159"/>
      <c r="O114" s="159"/>
      <c r="P114" s="159"/>
      <c r="Q114" s="159"/>
      <c r="R114" s="159">
        <f t="shared" si="11"/>
        <v>0</v>
      </c>
    </row>
    <row r="115" spans="1:18">
      <c r="A115" s="93" t="s">
        <v>118</v>
      </c>
      <c r="B115" s="94"/>
      <c r="C115" s="95" t="s">
        <v>24</v>
      </c>
      <c r="D115" s="95" t="s">
        <v>11</v>
      </c>
      <c r="E115" s="96">
        <v>888</v>
      </c>
      <c r="F115" s="97">
        <v>0</v>
      </c>
      <c r="G115" s="97">
        <v>250</v>
      </c>
      <c r="H115" s="97">
        <v>0</v>
      </c>
      <c r="I115" s="159"/>
      <c r="J115" s="159"/>
      <c r="K115" s="159"/>
      <c r="L115" s="159"/>
      <c r="M115" s="159"/>
      <c r="N115" s="159"/>
      <c r="O115" s="159"/>
      <c r="P115" s="159"/>
      <c r="Q115" s="159"/>
      <c r="R115" s="159">
        <f t="shared" si="11"/>
        <v>0</v>
      </c>
    </row>
    <row r="116" spans="1:18">
      <c r="A116" s="19" t="s">
        <v>118</v>
      </c>
      <c r="B116" s="20"/>
      <c r="C116" s="21" t="s">
        <v>24</v>
      </c>
      <c r="D116" s="21" t="s">
        <v>17</v>
      </c>
      <c r="E116" s="22">
        <v>1769</v>
      </c>
      <c r="F116" s="26">
        <v>0</v>
      </c>
      <c r="G116" s="26">
        <v>0</v>
      </c>
      <c r="H116" s="26">
        <v>0</v>
      </c>
      <c r="I116" s="159"/>
      <c r="J116" s="159"/>
      <c r="K116" s="159"/>
      <c r="L116" s="159"/>
      <c r="M116" s="159"/>
      <c r="N116" s="159"/>
      <c r="O116" s="159"/>
      <c r="P116" s="159"/>
      <c r="Q116" s="159"/>
      <c r="R116" s="159">
        <f t="shared" si="11"/>
        <v>0</v>
      </c>
    </row>
    <row r="117" spans="1:18">
      <c r="A117" s="98" t="s">
        <v>119</v>
      </c>
      <c r="B117" s="49"/>
      <c r="C117" s="29" t="s">
        <v>49</v>
      </c>
      <c r="D117" s="29" t="s">
        <v>11</v>
      </c>
      <c r="E117" s="30">
        <v>92</v>
      </c>
      <c r="F117" s="26"/>
      <c r="G117" s="26"/>
      <c r="H117" s="26"/>
      <c r="I117" s="159"/>
      <c r="J117" s="159"/>
      <c r="K117" s="159"/>
      <c r="L117" s="159"/>
      <c r="M117" s="159"/>
      <c r="N117" s="159"/>
      <c r="O117" s="159"/>
      <c r="P117" s="159"/>
      <c r="Q117" s="159"/>
      <c r="R117" s="159">
        <f t="shared" si="11"/>
        <v>0</v>
      </c>
    </row>
    <row r="118" spans="1:18">
      <c r="A118" s="19" t="s">
        <v>120</v>
      </c>
      <c r="B118" s="31"/>
      <c r="C118" s="21" t="s">
        <v>121</v>
      </c>
      <c r="D118" s="21" t="s">
        <v>11</v>
      </c>
      <c r="E118" s="22">
        <v>267</v>
      </c>
      <c r="F118" s="26"/>
      <c r="G118" s="26"/>
      <c r="H118" s="26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>
        <f t="shared" si="11"/>
        <v>0</v>
      </c>
    </row>
    <row r="119" spans="1:18">
      <c r="A119" s="19" t="s">
        <v>122</v>
      </c>
      <c r="B119" s="31"/>
      <c r="C119" s="21" t="s">
        <v>121</v>
      </c>
      <c r="D119" s="21" t="s">
        <v>11</v>
      </c>
      <c r="E119" s="22">
        <v>267</v>
      </c>
      <c r="F119" s="26"/>
      <c r="G119" s="26"/>
      <c r="H119" s="26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>
        <f t="shared" si="11"/>
        <v>0</v>
      </c>
    </row>
    <row r="120" spans="1:18">
      <c r="A120" s="19" t="s">
        <v>123</v>
      </c>
      <c r="B120" s="31"/>
      <c r="C120" s="21" t="s">
        <v>24</v>
      </c>
      <c r="D120" s="21" t="s">
        <v>17</v>
      </c>
      <c r="E120" s="22">
        <v>3513</v>
      </c>
      <c r="F120" s="26">
        <v>362</v>
      </c>
      <c r="G120" s="26">
        <v>362</v>
      </c>
      <c r="H120" s="26">
        <v>0</v>
      </c>
      <c r="I120" s="159"/>
      <c r="J120" s="159"/>
      <c r="K120" s="159"/>
      <c r="L120" s="159"/>
      <c r="M120" s="159"/>
      <c r="N120" s="159"/>
      <c r="O120" s="159"/>
      <c r="P120" s="159"/>
      <c r="Q120" s="159"/>
      <c r="R120" s="159">
        <f t="shared" si="11"/>
        <v>0</v>
      </c>
    </row>
    <row r="121" spans="1:18">
      <c r="A121" s="27" t="s">
        <v>124</v>
      </c>
      <c r="B121" s="28"/>
      <c r="C121" s="29" t="s">
        <v>24</v>
      </c>
      <c r="D121" s="29" t="s">
        <v>17</v>
      </c>
      <c r="E121" s="30">
        <v>12244</v>
      </c>
      <c r="F121" s="26">
        <v>611</v>
      </c>
      <c r="G121" s="26">
        <v>611</v>
      </c>
      <c r="H121" s="26">
        <v>189</v>
      </c>
      <c r="I121" s="159"/>
      <c r="J121" s="159"/>
      <c r="K121" s="159"/>
      <c r="L121" s="159"/>
      <c r="M121" s="159"/>
      <c r="N121" s="159">
        <v>30</v>
      </c>
      <c r="O121" s="159">
        <v>144</v>
      </c>
      <c r="P121" s="159"/>
      <c r="Q121" s="159"/>
      <c r="R121" s="159">
        <f t="shared" si="11"/>
        <v>174</v>
      </c>
    </row>
    <row r="122" spans="1:18">
      <c r="A122" s="27" t="s">
        <v>125</v>
      </c>
      <c r="B122" s="28"/>
      <c r="C122" s="29" t="s">
        <v>24</v>
      </c>
      <c r="D122" s="29" t="s">
        <v>11</v>
      </c>
      <c r="E122" s="30">
        <v>5332</v>
      </c>
      <c r="F122" s="26">
        <v>800</v>
      </c>
      <c r="G122" s="26">
        <v>800</v>
      </c>
      <c r="H122" s="26">
        <v>1200</v>
      </c>
      <c r="I122" s="159"/>
      <c r="J122" s="159">
        <v>0</v>
      </c>
      <c r="K122" s="159">
        <v>174</v>
      </c>
      <c r="L122" s="159"/>
      <c r="M122" s="159"/>
      <c r="N122" s="159">
        <v>138</v>
      </c>
      <c r="O122" s="159">
        <v>177</v>
      </c>
      <c r="P122" s="159">
        <v>269</v>
      </c>
      <c r="Q122" s="159"/>
      <c r="R122" s="159">
        <f t="shared" si="11"/>
        <v>758</v>
      </c>
    </row>
    <row r="123" spans="1:18">
      <c r="A123" s="33" t="s">
        <v>126</v>
      </c>
      <c r="B123" s="34"/>
      <c r="C123" s="35" t="s">
        <v>24</v>
      </c>
      <c r="D123" s="35" t="s">
        <v>11</v>
      </c>
      <c r="E123" s="36">
        <v>489</v>
      </c>
      <c r="F123" s="37"/>
      <c r="G123" s="37">
        <v>50</v>
      </c>
      <c r="H123" s="37">
        <v>70</v>
      </c>
      <c r="I123" s="159"/>
      <c r="J123" s="159"/>
      <c r="K123" s="159">
        <v>44</v>
      </c>
      <c r="L123" s="159"/>
      <c r="M123" s="159"/>
      <c r="N123" s="159"/>
      <c r="O123" s="159"/>
      <c r="P123" s="159"/>
      <c r="Q123" s="159">
        <v>12</v>
      </c>
      <c r="R123" s="159">
        <f t="shared" si="11"/>
        <v>56</v>
      </c>
    </row>
    <row r="124" spans="1:18">
      <c r="A124" s="49" t="s">
        <v>127</v>
      </c>
      <c r="B124" s="29"/>
      <c r="C124" s="29" t="s">
        <v>49</v>
      </c>
      <c r="D124" s="29" t="s">
        <v>11</v>
      </c>
      <c r="E124" s="30">
        <v>216</v>
      </c>
      <c r="F124" s="26"/>
      <c r="G124" s="26"/>
      <c r="H124" s="26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>
        <f t="shared" si="11"/>
        <v>0</v>
      </c>
    </row>
    <row r="125" spans="1:18">
      <c r="A125" s="49" t="s">
        <v>128</v>
      </c>
      <c r="B125" s="29"/>
      <c r="C125" s="29" t="s">
        <v>49</v>
      </c>
      <c r="D125" s="29" t="s">
        <v>11</v>
      </c>
      <c r="E125" s="30">
        <v>15</v>
      </c>
      <c r="F125" s="26"/>
      <c r="G125" s="26"/>
      <c r="H125" s="26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>
        <f t="shared" si="11"/>
        <v>0</v>
      </c>
    </row>
    <row r="126" spans="1:18">
      <c r="A126" s="49" t="s">
        <v>129</v>
      </c>
      <c r="B126" s="29"/>
      <c r="C126" s="29" t="s">
        <v>49</v>
      </c>
      <c r="D126" s="29" t="s">
        <v>11</v>
      </c>
      <c r="E126" s="30">
        <v>69</v>
      </c>
      <c r="F126" s="26"/>
      <c r="G126" s="26"/>
      <c r="H126" s="26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>
        <f t="shared" si="11"/>
        <v>0</v>
      </c>
    </row>
    <row r="127" spans="1:18">
      <c r="A127" s="31" t="s">
        <v>130</v>
      </c>
      <c r="B127" s="21"/>
      <c r="C127" s="21" t="s">
        <v>14</v>
      </c>
      <c r="D127" s="21" t="s">
        <v>11</v>
      </c>
      <c r="E127" s="22">
        <v>280</v>
      </c>
      <c r="F127" s="23"/>
      <c r="G127" s="23"/>
      <c r="H127" s="23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>
        <f t="shared" si="11"/>
        <v>0</v>
      </c>
    </row>
    <row r="128" spans="1:18">
      <c r="A128" s="31" t="s">
        <v>131</v>
      </c>
      <c r="B128" s="21"/>
      <c r="C128" s="21" t="s">
        <v>14</v>
      </c>
      <c r="D128" s="21" t="s">
        <v>11</v>
      </c>
      <c r="E128" s="22">
        <v>123</v>
      </c>
      <c r="F128" s="23"/>
      <c r="G128" s="23"/>
      <c r="H128" s="23"/>
      <c r="I128" s="159"/>
      <c r="J128" s="159"/>
      <c r="K128" s="159"/>
      <c r="L128" s="159"/>
      <c r="M128" s="159"/>
      <c r="N128" s="159"/>
      <c r="O128" s="159"/>
      <c r="P128" s="159"/>
      <c r="Q128" s="159"/>
      <c r="R128" s="159">
        <f t="shared" si="11"/>
        <v>0</v>
      </c>
    </row>
    <row r="129" spans="1:18">
      <c r="A129" s="31" t="s">
        <v>132</v>
      </c>
      <c r="B129" s="21"/>
      <c r="C129" s="21" t="s">
        <v>14</v>
      </c>
      <c r="D129" s="21" t="s">
        <v>11</v>
      </c>
      <c r="E129" s="22">
        <v>121</v>
      </c>
      <c r="F129" s="23"/>
      <c r="G129" s="23"/>
      <c r="H129" s="23"/>
      <c r="I129" s="159"/>
      <c r="J129" s="159"/>
      <c r="K129" s="159"/>
      <c r="L129" s="159"/>
      <c r="M129" s="159"/>
      <c r="N129" s="159"/>
      <c r="O129" s="159"/>
      <c r="P129" s="159"/>
      <c r="Q129" s="159"/>
      <c r="R129" s="159">
        <f t="shared" si="11"/>
        <v>0</v>
      </c>
    </row>
    <row r="130" spans="1:18">
      <c r="A130" s="31" t="s">
        <v>133</v>
      </c>
      <c r="B130" s="21"/>
      <c r="C130" s="21" t="s">
        <v>14</v>
      </c>
      <c r="D130" s="21" t="s">
        <v>11</v>
      </c>
      <c r="E130" s="22">
        <v>77</v>
      </c>
      <c r="F130" s="23"/>
      <c r="G130" s="23"/>
      <c r="H130" s="23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>
        <f t="shared" si="11"/>
        <v>0</v>
      </c>
    </row>
    <row r="131" spans="1:18" ht="12" thickBot="1">
      <c r="A131" s="43" t="s">
        <v>7</v>
      </c>
      <c r="B131" s="43" t="s">
        <v>7</v>
      </c>
      <c r="C131" s="44" t="s">
        <v>7</v>
      </c>
      <c r="D131" s="44" t="s">
        <v>7</v>
      </c>
      <c r="E131" s="44" t="s">
        <v>7</v>
      </c>
      <c r="F131" s="1"/>
      <c r="G131" s="1"/>
    </row>
    <row r="132" spans="1:18" ht="12" thickBot="1">
      <c r="A132" s="14" t="s">
        <v>134</v>
      </c>
      <c r="B132" s="15"/>
      <c r="C132" s="15"/>
      <c r="D132" s="15"/>
      <c r="E132" s="17">
        <f t="shared" ref="E132:R132" si="12">SUM(E134:E145)</f>
        <v>17916.504208385999</v>
      </c>
      <c r="F132" s="17">
        <f t="shared" si="12"/>
        <v>1597</v>
      </c>
      <c r="G132" s="17">
        <f t="shared" si="12"/>
        <v>1947</v>
      </c>
      <c r="H132" s="17">
        <f t="shared" si="12"/>
        <v>1775</v>
      </c>
      <c r="I132" s="17">
        <f t="shared" si="12"/>
        <v>399</v>
      </c>
      <c r="J132" s="17">
        <f t="shared" si="12"/>
        <v>291</v>
      </c>
      <c r="K132" s="17">
        <f t="shared" si="12"/>
        <v>89</v>
      </c>
      <c r="L132" s="17">
        <f t="shared" si="12"/>
        <v>95</v>
      </c>
      <c r="M132" s="17">
        <f t="shared" si="12"/>
        <v>127</v>
      </c>
      <c r="N132" s="17">
        <f t="shared" si="12"/>
        <v>386</v>
      </c>
      <c r="O132" s="17">
        <f t="shared" si="12"/>
        <v>213</v>
      </c>
      <c r="P132" s="17">
        <f t="shared" si="12"/>
        <v>0</v>
      </c>
      <c r="Q132" s="17">
        <f t="shared" si="12"/>
        <v>0</v>
      </c>
      <c r="R132" s="17">
        <f t="shared" si="12"/>
        <v>1600</v>
      </c>
    </row>
    <row r="133" spans="1:18">
      <c r="A133" s="43" t="s">
        <v>7</v>
      </c>
      <c r="B133" s="43" t="s">
        <v>7</v>
      </c>
      <c r="C133" s="44" t="s">
        <v>7</v>
      </c>
      <c r="D133" s="44" t="s">
        <v>7</v>
      </c>
      <c r="E133" s="44" t="s">
        <v>7</v>
      </c>
      <c r="F133" s="1"/>
      <c r="G133" s="1"/>
    </row>
    <row r="134" spans="1:18">
      <c r="A134" s="20" t="s">
        <v>135</v>
      </c>
      <c r="B134" s="20"/>
      <c r="C134" s="21" t="s">
        <v>24</v>
      </c>
      <c r="D134" s="21" t="s">
        <v>11</v>
      </c>
      <c r="E134" s="22">
        <v>597</v>
      </c>
      <c r="F134" s="23">
        <v>0</v>
      </c>
      <c r="G134" s="23">
        <v>0</v>
      </c>
      <c r="H134" s="23">
        <v>0</v>
      </c>
      <c r="I134" s="159"/>
      <c r="J134" s="159"/>
      <c r="K134" s="159"/>
      <c r="L134" s="159"/>
      <c r="M134" s="159"/>
      <c r="N134" s="159"/>
      <c r="O134" s="159"/>
      <c r="P134" s="159"/>
      <c r="Q134" s="159"/>
      <c r="R134" s="159">
        <f>SUM(I134:Q134)</f>
        <v>0</v>
      </c>
    </row>
    <row r="135" spans="1:18">
      <c r="A135" s="34" t="s">
        <v>136</v>
      </c>
      <c r="B135" s="34"/>
      <c r="C135" s="35" t="s">
        <v>24</v>
      </c>
      <c r="D135" s="35" t="s">
        <v>17</v>
      </c>
      <c r="E135" s="36">
        <v>2544</v>
      </c>
      <c r="F135" s="37">
        <v>0</v>
      </c>
      <c r="G135" s="37">
        <v>350</v>
      </c>
      <c r="H135" s="37">
        <v>350</v>
      </c>
      <c r="I135" s="159">
        <v>42</v>
      </c>
      <c r="J135" s="159">
        <f>35+73</f>
        <v>108</v>
      </c>
      <c r="K135" s="159">
        <v>77</v>
      </c>
      <c r="L135" s="159">
        <v>95</v>
      </c>
      <c r="M135" s="159">
        <v>100</v>
      </c>
      <c r="N135" s="159">
        <v>166</v>
      </c>
      <c r="O135" s="159">
        <v>38</v>
      </c>
      <c r="P135" s="159"/>
      <c r="Q135" s="159"/>
      <c r="R135" s="159">
        <f t="shared" ref="R135:R145" si="13">SUM(I135:Q135)</f>
        <v>626</v>
      </c>
    </row>
    <row r="136" spans="1:18">
      <c r="A136" s="20" t="s">
        <v>137</v>
      </c>
      <c r="B136" s="20"/>
      <c r="C136" s="21" t="s">
        <v>24</v>
      </c>
      <c r="D136" s="21" t="s">
        <v>17</v>
      </c>
      <c r="E136" s="22">
        <v>1850.5849583859999</v>
      </c>
      <c r="F136" s="26">
        <v>350</v>
      </c>
      <c r="G136" s="26">
        <v>350</v>
      </c>
      <c r="H136" s="26">
        <v>355</v>
      </c>
      <c r="I136" s="159">
        <v>240</v>
      </c>
      <c r="J136" s="159"/>
      <c r="K136" s="159"/>
      <c r="L136" s="159"/>
      <c r="M136" s="159">
        <v>27</v>
      </c>
      <c r="N136" s="159"/>
      <c r="O136" s="159">
        <v>62</v>
      </c>
      <c r="P136" s="159"/>
      <c r="Q136" s="159"/>
      <c r="R136" s="159">
        <f t="shared" si="13"/>
        <v>329</v>
      </c>
    </row>
    <row r="137" spans="1:18">
      <c r="A137" s="20" t="s">
        <v>137</v>
      </c>
      <c r="B137" s="20"/>
      <c r="C137" s="21" t="s">
        <v>24</v>
      </c>
      <c r="D137" s="21" t="s">
        <v>11</v>
      </c>
      <c r="E137" s="22">
        <f>618+(9.25*177.721)</f>
        <v>2261.9192499999999</v>
      </c>
      <c r="F137" s="26">
        <v>200</v>
      </c>
      <c r="G137" s="26">
        <v>200</v>
      </c>
      <c r="H137" s="26">
        <v>300</v>
      </c>
      <c r="I137" s="159">
        <v>117</v>
      </c>
      <c r="J137" s="159">
        <f>136+47</f>
        <v>183</v>
      </c>
      <c r="K137" s="159">
        <v>12</v>
      </c>
      <c r="L137" s="159"/>
      <c r="M137" s="159"/>
      <c r="N137" s="159"/>
      <c r="O137" s="159">
        <v>113</v>
      </c>
      <c r="P137" s="159"/>
      <c r="Q137" s="159"/>
      <c r="R137" s="159">
        <f t="shared" si="13"/>
        <v>425</v>
      </c>
    </row>
    <row r="138" spans="1:18">
      <c r="A138" s="20" t="s">
        <v>138</v>
      </c>
      <c r="B138" s="31"/>
      <c r="C138" s="21" t="s">
        <v>26</v>
      </c>
      <c r="D138" s="21" t="s">
        <v>17</v>
      </c>
      <c r="E138" s="22">
        <v>1781</v>
      </c>
      <c r="F138" s="26">
        <v>397</v>
      </c>
      <c r="G138" s="26">
        <v>397</v>
      </c>
      <c r="H138" s="26">
        <v>200</v>
      </c>
      <c r="I138" s="159"/>
      <c r="J138" s="159"/>
      <c r="K138" s="159"/>
      <c r="L138" s="159"/>
      <c r="M138" s="159"/>
      <c r="N138" s="159"/>
      <c r="O138" s="159"/>
      <c r="P138" s="159"/>
      <c r="Q138" s="159"/>
      <c r="R138" s="159">
        <f t="shared" si="13"/>
        <v>0</v>
      </c>
    </row>
    <row r="139" spans="1:18">
      <c r="A139" s="20" t="s">
        <v>139</v>
      </c>
      <c r="B139" s="21"/>
      <c r="C139" s="21" t="s">
        <v>140</v>
      </c>
      <c r="D139" s="21" t="s">
        <v>11</v>
      </c>
      <c r="E139" s="22">
        <v>3481</v>
      </c>
      <c r="F139" s="26"/>
      <c r="G139" s="26"/>
      <c r="H139" s="26"/>
      <c r="I139" s="159"/>
      <c r="J139" s="159"/>
      <c r="K139" s="159"/>
      <c r="L139" s="159"/>
      <c r="M139" s="159"/>
      <c r="N139" s="159"/>
      <c r="O139" s="159"/>
      <c r="P139" s="159"/>
      <c r="Q139" s="159"/>
      <c r="R139" s="159">
        <f t="shared" si="13"/>
        <v>0</v>
      </c>
    </row>
    <row r="140" spans="1:18">
      <c r="A140" s="20" t="s">
        <v>141</v>
      </c>
      <c r="B140" s="21"/>
      <c r="C140" s="21" t="s">
        <v>24</v>
      </c>
      <c r="D140" s="21" t="s">
        <v>11</v>
      </c>
      <c r="E140" s="22">
        <v>151</v>
      </c>
      <c r="F140" s="26">
        <v>50</v>
      </c>
      <c r="G140" s="26">
        <v>50</v>
      </c>
      <c r="H140" s="26">
        <v>0</v>
      </c>
      <c r="I140" s="159"/>
      <c r="J140" s="159"/>
      <c r="K140" s="159"/>
      <c r="L140" s="159"/>
      <c r="M140" s="159"/>
      <c r="N140" s="159"/>
      <c r="O140" s="159"/>
      <c r="P140" s="159"/>
      <c r="Q140" s="159"/>
      <c r="R140" s="159">
        <f t="shared" si="13"/>
        <v>0</v>
      </c>
    </row>
    <row r="141" spans="1:18">
      <c r="A141" s="20" t="s">
        <v>142</v>
      </c>
      <c r="B141" s="21"/>
      <c r="C141" s="21" t="s">
        <v>68</v>
      </c>
      <c r="D141" s="21" t="s">
        <v>11</v>
      </c>
      <c r="E141" s="22">
        <f>10*200</f>
        <v>2000</v>
      </c>
      <c r="F141" s="26">
        <v>250</v>
      </c>
      <c r="G141" s="26">
        <v>250</v>
      </c>
      <c r="H141" s="26">
        <v>250</v>
      </c>
      <c r="I141" s="159"/>
      <c r="J141" s="159"/>
      <c r="K141" s="159"/>
      <c r="L141" s="159"/>
      <c r="M141" s="159"/>
      <c r="N141" s="159"/>
      <c r="O141" s="159"/>
      <c r="P141" s="159"/>
      <c r="Q141" s="159"/>
      <c r="R141" s="159">
        <f t="shared" si="13"/>
        <v>0</v>
      </c>
    </row>
    <row r="142" spans="1:18">
      <c r="A142" s="31" t="s">
        <v>143</v>
      </c>
      <c r="B142" s="31"/>
      <c r="C142" s="21" t="s">
        <v>14</v>
      </c>
      <c r="D142" s="21" t="s">
        <v>11</v>
      </c>
      <c r="E142" s="22">
        <v>393</v>
      </c>
      <c r="F142" s="23"/>
      <c r="G142" s="23"/>
      <c r="H142" s="23"/>
      <c r="I142" s="159"/>
      <c r="J142" s="159"/>
      <c r="K142" s="159"/>
      <c r="L142" s="159"/>
      <c r="M142" s="159"/>
      <c r="N142" s="159"/>
      <c r="O142" s="159"/>
      <c r="P142" s="159"/>
      <c r="Q142" s="159"/>
      <c r="R142" s="159">
        <f t="shared" si="13"/>
        <v>0</v>
      </c>
    </row>
    <row r="143" spans="1:18">
      <c r="A143" s="31" t="s">
        <v>144</v>
      </c>
      <c r="B143" s="31"/>
      <c r="C143" s="21" t="s">
        <v>14</v>
      </c>
      <c r="D143" s="21" t="s">
        <v>11</v>
      </c>
      <c r="E143" s="22">
        <v>77</v>
      </c>
      <c r="F143" s="23"/>
      <c r="G143" s="23"/>
      <c r="H143" s="23"/>
      <c r="I143" s="159"/>
      <c r="J143" s="159"/>
      <c r="K143" s="159"/>
      <c r="L143" s="159"/>
      <c r="M143" s="159"/>
      <c r="N143" s="159"/>
      <c r="O143" s="159"/>
      <c r="P143" s="159"/>
      <c r="Q143" s="159"/>
      <c r="R143" s="159">
        <f t="shared" si="13"/>
        <v>0</v>
      </c>
    </row>
    <row r="144" spans="1:18">
      <c r="A144" s="31" t="s">
        <v>145</v>
      </c>
      <c r="B144" s="21"/>
      <c r="C144" s="21" t="s">
        <v>14</v>
      </c>
      <c r="D144" s="21" t="s">
        <v>11</v>
      </c>
      <c r="E144" s="22">
        <v>163</v>
      </c>
      <c r="F144" s="23"/>
      <c r="G144" s="23"/>
      <c r="H144" s="23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>
        <f t="shared" si="13"/>
        <v>0</v>
      </c>
    </row>
    <row r="145" spans="1:18">
      <c r="A145" s="20" t="s">
        <v>146</v>
      </c>
      <c r="B145" s="21"/>
      <c r="C145" s="21" t="s">
        <v>24</v>
      </c>
      <c r="D145" s="21" t="s">
        <v>17</v>
      </c>
      <c r="E145" s="22">
        <v>2617</v>
      </c>
      <c r="F145" s="26">
        <v>350</v>
      </c>
      <c r="G145" s="26">
        <v>350</v>
      </c>
      <c r="H145" s="26">
        <v>320</v>
      </c>
      <c r="I145" s="159"/>
      <c r="J145" s="159"/>
      <c r="K145" s="159"/>
      <c r="L145" s="159"/>
      <c r="M145" s="159"/>
      <c r="N145" s="159">
        <v>220</v>
      </c>
      <c r="O145" s="159"/>
      <c r="P145" s="159"/>
      <c r="Q145" s="159"/>
      <c r="R145" s="159">
        <f t="shared" si="13"/>
        <v>220</v>
      </c>
    </row>
    <row r="146" spans="1:18" ht="12" thickBot="1">
      <c r="A146" s="43" t="s">
        <v>7</v>
      </c>
      <c r="B146" s="43" t="s">
        <v>7</v>
      </c>
      <c r="C146" s="44" t="s">
        <v>7</v>
      </c>
      <c r="D146" s="44" t="s">
        <v>7</v>
      </c>
      <c r="E146" s="44" t="s">
        <v>7</v>
      </c>
      <c r="F146" s="1"/>
      <c r="G146" s="1"/>
    </row>
    <row r="147" spans="1:18" ht="12" thickBot="1">
      <c r="A147" s="14" t="s">
        <v>147</v>
      </c>
      <c r="B147" s="15"/>
      <c r="C147" s="14"/>
      <c r="D147" s="15"/>
      <c r="E147" s="17">
        <f>SUM(E150:E185)</f>
        <v>36482.046999999999</v>
      </c>
      <c r="F147" s="17">
        <f t="shared" ref="F147:L147" si="14">SUM(F149:F172)</f>
        <v>5758</v>
      </c>
      <c r="G147" s="17">
        <f t="shared" si="14"/>
        <v>6358</v>
      </c>
      <c r="H147" s="17">
        <f t="shared" si="14"/>
        <v>5685</v>
      </c>
      <c r="I147" s="17">
        <f t="shared" si="14"/>
        <v>192</v>
      </c>
      <c r="J147" s="17">
        <f t="shared" si="14"/>
        <v>0</v>
      </c>
      <c r="K147" s="17">
        <f t="shared" si="14"/>
        <v>0</v>
      </c>
      <c r="L147" s="17">
        <f t="shared" si="14"/>
        <v>0</v>
      </c>
      <c r="M147" s="17">
        <f t="shared" ref="M147:R147" si="15">SUM(M149:M185)</f>
        <v>94</v>
      </c>
      <c r="N147" s="17">
        <f t="shared" si="15"/>
        <v>157</v>
      </c>
      <c r="O147" s="17">
        <f t="shared" si="15"/>
        <v>60</v>
      </c>
      <c r="P147" s="17">
        <f t="shared" si="15"/>
        <v>158</v>
      </c>
      <c r="Q147" s="17">
        <f t="shared" si="15"/>
        <v>237</v>
      </c>
      <c r="R147" s="17">
        <f t="shared" si="15"/>
        <v>898</v>
      </c>
    </row>
    <row r="148" spans="1:18">
      <c r="A148" s="43" t="s">
        <v>7</v>
      </c>
      <c r="B148" s="43" t="s">
        <v>7</v>
      </c>
      <c r="C148" s="44" t="s">
        <v>7</v>
      </c>
      <c r="D148" s="44" t="s">
        <v>7</v>
      </c>
      <c r="E148" s="44" t="s">
        <v>7</v>
      </c>
      <c r="F148" s="1"/>
      <c r="G148" s="1"/>
    </row>
    <row r="149" spans="1:18">
      <c r="A149" s="99" t="s">
        <v>148</v>
      </c>
      <c r="B149" s="100"/>
      <c r="C149" s="101" t="s">
        <v>24</v>
      </c>
      <c r="D149" s="21" t="s">
        <v>17</v>
      </c>
      <c r="E149" s="102">
        <v>889</v>
      </c>
      <c r="F149" s="26">
        <v>100</v>
      </c>
      <c r="G149" s="26">
        <v>100</v>
      </c>
      <c r="H149" s="26">
        <v>0</v>
      </c>
      <c r="I149" s="159"/>
      <c r="J149" s="159"/>
      <c r="K149" s="159"/>
      <c r="L149" s="159"/>
      <c r="M149" s="159"/>
      <c r="N149" s="159"/>
      <c r="O149" s="159"/>
      <c r="P149" s="159"/>
      <c r="Q149" s="159"/>
      <c r="R149" s="159">
        <f>SUM(I149:Q149)</f>
        <v>0</v>
      </c>
    </row>
    <row r="150" spans="1:18">
      <c r="A150" s="20" t="s">
        <v>149</v>
      </c>
      <c r="B150" s="20"/>
      <c r="C150" s="21" t="s">
        <v>24</v>
      </c>
      <c r="D150" s="21" t="s">
        <v>17</v>
      </c>
      <c r="E150" s="22">
        <v>194</v>
      </c>
      <c r="F150" s="26">
        <v>0</v>
      </c>
      <c r="G150" s="26">
        <v>0</v>
      </c>
      <c r="H150" s="26">
        <v>0</v>
      </c>
      <c r="I150" s="159"/>
      <c r="J150" s="159"/>
      <c r="K150" s="159"/>
      <c r="L150" s="159"/>
      <c r="M150" s="159"/>
      <c r="N150" s="159"/>
      <c r="O150" s="159"/>
      <c r="P150" s="159"/>
      <c r="Q150" s="159"/>
      <c r="R150" s="159">
        <f t="shared" ref="R150:R185" si="16">SUM(I150:Q150)</f>
        <v>0</v>
      </c>
    </row>
    <row r="151" spans="1:18">
      <c r="A151" s="20" t="s">
        <v>149</v>
      </c>
      <c r="B151" s="20"/>
      <c r="C151" s="21" t="s">
        <v>24</v>
      </c>
      <c r="D151" s="21" t="s">
        <v>11</v>
      </c>
      <c r="E151" s="22">
        <v>883</v>
      </c>
      <c r="F151" s="26">
        <v>0</v>
      </c>
      <c r="G151" s="26">
        <v>0</v>
      </c>
      <c r="H151" s="26">
        <v>0</v>
      </c>
      <c r="I151" s="159"/>
      <c r="J151" s="159"/>
      <c r="K151" s="159"/>
      <c r="L151" s="159"/>
      <c r="M151" s="159"/>
      <c r="N151" s="159"/>
      <c r="O151" s="159"/>
      <c r="P151" s="159"/>
      <c r="Q151" s="159"/>
      <c r="R151" s="159">
        <f t="shared" si="16"/>
        <v>0</v>
      </c>
    </row>
    <row r="152" spans="1:18">
      <c r="A152" s="20" t="s">
        <v>150</v>
      </c>
      <c r="B152" s="20"/>
      <c r="C152" s="21" t="s">
        <v>24</v>
      </c>
      <c r="D152" s="21" t="s">
        <v>17</v>
      </c>
      <c r="E152" s="22">
        <v>2544</v>
      </c>
      <c r="F152" s="26">
        <v>346</v>
      </c>
      <c r="G152" s="26">
        <v>346</v>
      </c>
      <c r="H152" s="26">
        <v>0</v>
      </c>
      <c r="I152" s="159"/>
      <c r="J152" s="159"/>
      <c r="K152" s="159"/>
      <c r="L152" s="159"/>
      <c r="M152" s="159"/>
      <c r="N152" s="159"/>
      <c r="O152" s="159"/>
      <c r="P152" s="159"/>
      <c r="Q152" s="159"/>
      <c r="R152" s="159">
        <f t="shared" si="16"/>
        <v>0</v>
      </c>
    </row>
    <row r="153" spans="1:18">
      <c r="A153" s="103" t="s">
        <v>151</v>
      </c>
      <c r="B153" s="103"/>
      <c r="C153" s="104" t="s">
        <v>24</v>
      </c>
      <c r="D153" s="104" t="s">
        <v>17</v>
      </c>
      <c r="E153" s="105">
        <v>2466</v>
      </c>
      <c r="F153" s="106">
        <v>246</v>
      </c>
      <c r="G153" s="106">
        <v>246</v>
      </c>
      <c r="H153" s="106">
        <v>170</v>
      </c>
      <c r="I153" s="159"/>
      <c r="J153" s="159"/>
      <c r="K153" s="159"/>
      <c r="L153" s="159"/>
      <c r="M153" s="159"/>
      <c r="N153" s="159">
        <v>79</v>
      </c>
      <c r="O153" s="159"/>
      <c r="P153" s="159"/>
      <c r="Q153" s="159"/>
      <c r="R153" s="159">
        <f t="shared" si="16"/>
        <v>79</v>
      </c>
    </row>
    <row r="154" spans="1:18">
      <c r="A154" s="103" t="s">
        <v>151</v>
      </c>
      <c r="B154" s="103"/>
      <c r="C154" s="104" t="s">
        <v>24</v>
      </c>
      <c r="D154" s="104" t="s">
        <v>11</v>
      </c>
      <c r="E154" s="105">
        <v>889</v>
      </c>
      <c r="F154" s="106">
        <v>50</v>
      </c>
      <c r="G154" s="106">
        <v>50</v>
      </c>
      <c r="H154" s="106">
        <v>50</v>
      </c>
      <c r="I154" s="159"/>
      <c r="J154" s="159"/>
      <c r="K154" s="159"/>
      <c r="L154" s="159"/>
      <c r="M154" s="159"/>
      <c r="N154" s="159">
        <v>28</v>
      </c>
      <c r="O154" s="159"/>
      <c r="P154" s="159"/>
      <c r="Q154" s="159"/>
      <c r="R154" s="159">
        <f t="shared" si="16"/>
        <v>28</v>
      </c>
    </row>
    <row r="155" spans="1:18">
      <c r="A155" s="34" t="s">
        <v>151</v>
      </c>
      <c r="B155" s="34"/>
      <c r="C155" s="35" t="s">
        <v>26</v>
      </c>
      <c r="D155" s="35" t="s">
        <v>17</v>
      </c>
      <c r="E155" s="36">
        <v>2310</v>
      </c>
      <c r="F155" s="37"/>
      <c r="G155" s="37">
        <v>550</v>
      </c>
      <c r="H155" s="37">
        <v>250</v>
      </c>
      <c r="I155" s="159"/>
      <c r="J155" s="159"/>
      <c r="K155" s="159"/>
      <c r="L155" s="159"/>
      <c r="M155" s="159"/>
      <c r="N155" s="159"/>
      <c r="O155" s="159"/>
      <c r="P155" s="159"/>
      <c r="Q155" s="159"/>
      <c r="R155" s="159">
        <f t="shared" si="16"/>
        <v>0</v>
      </c>
    </row>
    <row r="156" spans="1:18">
      <c r="A156" s="34" t="s">
        <v>152</v>
      </c>
      <c r="B156" s="34"/>
      <c r="C156" s="35" t="s">
        <v>24</v>
      </c>
      <c r="D156" s="35" t="s">
        <v>11</v>
      </c>
      <c r="E156" s="36">
        <v>445</v>
      </c>
      <c r="F156" s="37"/>
      <c r="G156" s="37">
        <v>50</v>
      </c>
      <c r="H156" s="37">
        <v>50</v>
      </c>
      <c r="I156" s="159"/>
      <c r="J156" s="159"/>
      <c r="K156" s="159"/>
      <c r="L156" s="159"/>
      <c r="M156" s="159"/>
      <c r="N156" s="159"/>
      <c r="O156" s="159"/>
      <c r="P156" s="159"/>
      <c r="Q156" s="159"/>
      <c r="R156" s="159">
        <f t="shared" si="16"/>
        <v>0</v>
      </c>
    </row>
    <row r="157" spans="1:18">
      <c r="A157" s="28" t="s">
        <v>233</v>
      </c>
      <c r="B157" s="107" t="s">
        <v>61</v>
      </c>
      <c r="C157" s="29" t="s">
        <v>26</v>
      </c>
      <c r="D157" s="29" t="s">
        <v>17</v>
      </c>
      <c r="E157" s="30">
        <v>4325</v>
      </c>
      <c r="F157" s="26">
        <v>1180</v>
      </c>
      <c r="G157" s="26">
        <v>1180</v>
      </c>
      <c r="H157" s="26">
        <v>1300</v>
      </c>
      <c r="I157" s="159">
        <v>62</v>
      </c>
      <c r="J157" s="159"/>
      <c r="K157" s="159"/>
      <c r="L157" s="159"/>
      <c r="M157" s="159"/>
      <c r="N157" s="159"/>
      <c r="O157" s="159"/>
      <c r="P157" s="159">
        <v>83</v>
      </c>
      <c r="Q157" s="159"/>
      <c r="R157" s="159">
        <f t="shared" si="16"/>
        <v>145</v>
      </c>
    </row>
    <row r="158" spans="1:18">
      <c r="A158" s="28" t="s">
        <v>153</v>
      </c>
      <c r="B158" s="107" t="s">
        <v>61</v>
      </c>
      <c r="C158" s="29" t="s">
        <v>29</v>
      </c>
      <c r="D158" s="29" t="s">
        <v>17</v>
      </c>
      <c r="E158" s="30">
        <v>1454</v>
      </c>
      <c r="F158" s="26">
        <v>450</v>
      </c>
      <c r="G158" s="26">
        <v>450</v>
      </c>
      <c r="H158" s="26">
        <v>262</v>
      </c>
      <c r="I158" s="159"/>
      <c r="J158" s="159"/>
      <c r="K158" s="159"/>
      <c r="L158" s="159"/>
      <c r="M158" s="159"/>
      <c r="N158" s="159"/>
      <c r="O158" s="159"/>
      <c r="P158" s="159"/>
      <c r="Q158" s="159"/>
      <c r="R158" s="159">
        <f t="shared" si="16"/>
        <v>0</v>
      </c>
    </row>
    <row r="159" spans="1:18">
      <c r="A159" s="108" t="s">
        <v>154</v>
      </c>
      <c r="B159" s="109"/>
      <c r="C159" s="83" t="s">
        <v>29</v>
      </c>
      <c r="D159" s="83" t="s">
        <v>17</v>
      </c>
      <c r="E159" s="84">
        <v>1950</v>
      </c>
      <c r="F159" s="110">
        <v>250</v>
      </c>
      <c r="G159" s="110">
        <v>200</v>
      </c>
      <c r="H159" s="110">
        <v>100</v>
      </c>
      <c r="I159" s="159">
        <v>61</v>
      </c>
      <c r="J159" s="159"/>
      <c r="K159" s="159"/>
      <c r="L159" s="159"/>
      <c r="M159" s="159">
        <v>28</v>
      </c>
      <c r="N159" s="159"/>
      <c r="O159" s="159"/>
      <c r="P159" s="159">
        <v>46</v>
      </c>
      <c r="Q159" s="159">
        <v>45</v>
      </c>
      <c r="R159" s="159">
        <f t="shared" si="16"/>
        <v>180</v>
      </c>
    </row>
    <row r="160" spans="1:18">
      <c r="A160" s="34" t="s">
        <v>154</v>
      </c>
      <c r="B160" s="111"/>
      <c r="C160" s="35" t="s">
        <v>29</v>
      </c>
      <c r="D160" s="35" t="s">
        <v>11</v>
      </c>
      <c r="E160" s="36">
        <v>76</v>
      </c>
      <c r="F160" s="37">
        <v>0</v>
      </c>
      <c r="G160" s="37">
        <v>50</v>
      </c>
      <c r="H160" s="37">
        <v>25</v>
      </c>
      <c r="I160" s="159">
        <v>10</v>
      </c>
      <c r="J160" s="159"/>
      <c r="K160" s="159"/>
      <c r="L160" s="159"/>
      <c r="M160" s="159"/>
      <c r="N160" s="159"/>
      <c r="O160" s="159"/>
      <c r="P160" s="159">
        <v>7</v>
      </c>
      <c r="Q160" s="159">
        <v>7</v>
      </c>
      <c r="R160" s="159">
        <f t="shared" si="16"/>
        <v>24</v>
      </c>
    </row>
    <row r="161" spans="1:18">
      <c r="A161" s="20" t="s">
        <v>155</v>
      </c>
      <c r="B161" s="112"/>
      <c r="C161" s="21" t="s">
        <v>26</v>
      </c>
      <c r="D161" s="21" t="s">
        <v>17</v>
      </c>
      <c r="E161" s="22">
        <v>1030</v>
      </c>
      <c r="F161" s="26">
        <v>550</v>
      </c>
      <c r="G161" s="26">
        <v>550</v>
      </c>
      <c r="H161" s="26">
        <v>350</v>
      </c>
      <c r="I161" s="159">
        <v>49</v>
      </c>
      <c r="J161" s="159"/>
      <c r="K161" s="159"/>
      <c r="L161" s="159"/>
      <c r="M161" s="159"/>
      <c r="N161" s="159"/>
      <c r="O161" s="159"/>
      <c r="P161" s="159"/>
      <c r="Q161" s="159"/>
      <c r="R161" s="159">
        <f t="shared" si="16"/>
        <v>49</v>
      </c>
    </row>
    <row r="162" spans="1:18">
      <c r="A162" s="20" t="s">
        <v>155</v>
      </c>
      <c r="B162" s="112"/>
      <c r="C162" s="21" t="s">
        <v>26</v>
      </c>
      <c r="D162" s="21" t="s">
        <v>17</v>
      </c>
      <c r="E162" s="22">
        <v>3554</v>
      </c>
      <c r="F162" s="26">
        <v>550</v>
      </c>
      <c r="G162" s="26">
        <v>550</v>
      </c>
      <c r="H162" s="26">
        <v>750</v>
      </c>
      <c r="I162" s="159"/>
      <c r="J162" s="159"/>
      <c r="K162" s="159"/>
      <c r="L162" s="159"/>
      <c r="M162" s="159"/>
      <c r="N162" s="159">
        <v>50</v>
      </c>
      <c r="O162" s="159">
        <v>60</v>
      </c>
      <c r="P162" s="159"/>
      <c r="Q162" s="159">
        <v>102</v>
      </c>
      <c r="R162" s="159">
        <f t="shared" si="16"/>
        <v>212</v>
      </c>
    </row>
    <row r="163" spans="1:18">
      <c r="A163" s="20" t="s">
        <v>155</v>
      </c>
      <c r="B163" s="112"/>
      <c r="C163" s="21" t="s">
        <v>26</v>
      </c>
      <c r="D163" s="21" t="s">
        <v>11</v>
      </c>
      <c r="E163" s="22">
        <v>1244.047</v>
      </c>
      <c r="F163" s="26">
        <v>175</v>
      </c>
      <c r="G163" s="26">
        <v>175</v>
      </c>
      <c r="H163" s="26">
        <v>75</v>
      </c>
      <c r="I163" s="159"/>
      <c r="J163" s="159"/>
      <c r="K163" s="159"/>
      <c r="L163" s="159"/>
      <c r="M163" s="159">
        <v>50</v>
      </c>
      <c r="N163" s="159"/>
      <c r="O163" s="159"/>
      <c r="P163" s="159"/>
      <c r="Q163" s="159"/>
      <c r="R163" s="159">
        <f t="shared" si="16"/>
        <v>50</v>
      </c>
    </row>
    <row r="164" spans="1:18">
      <c r="A164" s="28" t="s">
        <v>235</v>
      </c>
      <c r="B164" s="107" t="s">
        <v>61</v>
      </c>
      <c r="C164" s="29" t="s">
        <v>26</v>
      </c>
      <c r="D164" s="29" t="s">
        <v>17</v>
      </c>
      <c r="E164" s="30">
        <v>5484</v>
      </c>
      <c r="F164" s="26">
        <v>900</v>
      </c>
      <c r="G164" s="26">
        <v>900</v>
      </c>
      <c r="H164" s="26">
        <v>1603</v>
      </c>
      <c r="I164" s="159"/>
      <c r="J164" s="159"/>
      <c r="K164" s="159"/>
      <c r="L164" s="159"/>
      <c r="M164" s="159"/>
      <c r="N164" s="159"/>
      <c r="O164" s="159"/>
      <c r="P164" s="159"/>
      <c r="Q164" s="159">
        <v>83</v>
      </c>
      <c r="R164" s="159">
        <f t="shared" si="16"/>
        <v>83</v>
      </c>
    </row>
    <row r="165" spans="1:18">
      <c r="A165" s="28" t="s">
        <v>234</v>
      </c>
      <c r="B165" s="107" t="s">
        <v>61</v>
      </c>
      <c r="C165" s="29" t="s">
        <v>26</v>
      </c>
      <c r="D165" s="29" t="s">
        <v>17</v>
      </c>
      <c r="E165" s="30">
        <v>738</v>
      </c>
      <c r="F165" s="26">
        <v>508</v>
      </c>
      <c r="G165" s="26">
        <v>508</v>
      </c>
      <c r="H165" s="26">
        <v>500</v>
      </c>
      <c r="I165" s="159">
        <v>10</v>
      </c>
      <c r="J165" s="159"/>
      <c r="K165" s="159"/>
      <c r="L165" s="159"/>
      <c r="M165" s="159">
        <v>16</v>
      </c>
      <c r="N165" s="159"/>
      <c r="O165" s="159"/>
      <c r="P165" s="159">
        <v>22</v>
      </c>
      <c r="Q165" s="159"/>
      <c r="R165" s="159">
        <f t="shared" si="16"/>
        <v>48</v>
      </c>
    </row>
    <row r="166" spans="1:18">
      <c r="A166" s="28" t="s">
        <v>156</v>
      </c>
      <c r="B166" s="29"/>
      <c r="C166" s="29" t="s">
        <v>26</v>
      </c>
      <c r="D166" s="29" t="s">
        <v>11</v>
      </c>
      <c r="E166" s="30">
        <v>65</v>
      </c>
      <c r="F166" s="26">
        <v>65</v>
      </c>
      <c r="G166" s="26">
        <v>65</v>
      </c>
      <c r="H166" s="26">
        <v>0</v>
      </c>
      <c r="I166" s="159"/>
      <c r="J166" s="159"/>
      <c r="K166" s="159"/>
      <c r="L166" s="159"/>
      <c r="M166" s="159"/>
      <c r="N166" s="159"/>
      <c r="O166" s="159"/>
      <c r="P166" s="159"/>
      <c r="Q166" s="159"/>
      <c r="R166" s="159">
        <f t="shared" si="16"/>
        <v>0</v>
      </c>
    </row>
    <row r="167" spans="1:18">
      <c r="A167" s="20" t="s">
        <v>157</v>
      </c>
      <c r="B167" s="21"/>
      <c r="C167" s="21" t="s">
        <v>14</v>
      </c>
      <c r="D167" s="21" t="s">
        <v>11</v>
      </c>
      <c r="E167" s="22">
        <v>215</v>
      </c>
      <c r="F167" s="23"/>
      <c r="G167" s="23"/>
      <c r="H167" s="23"/>
      <c r="I167" s="159"/>
      <c r="J167" s="159"/>
      <c r="K167" s="159"/>
      <c r="L167" s="159"/>
      <c r="M167" s="159"/>
      <c r="N167" s="159"/>
      <c r="O167" s="159"/>
      <c r="P167" s="159"/>
      <c r="Q167" s="159"/>
      <c r="R167" s="159">
        <f t="shared" si="16"/>
        <v>0</v>
      </c>
    </row>
    <row r="168" spans="1:18">
      <c r="A168" s="20" t="s">
        <v>158</v>
      </c>
      <c r="B168" s="21"/>
      <c r="C168" s="21" t="s">
        <v>14</v>
      </c>
      <c r="D168" s="21" t="s">
        <v>11</v>
      </c>
      <c r="E168" s="22">
        <v>226</v>
      </c>
      <c r="F168" s="23"/>
      <c r="G168" s="23"/>
      <c r="H168" s="23"/>
      <c r="I168" s="159"/>
      <c r="J168" s="159"/>
      <c r="K168" s="159"/>
      <c r="L168" s="159"/>
      <c r="M168" s="159"/>
      <c r="N168" s="159"/>
      <c r="O168" s="159"/>
      <c r="P168" s="159"/>
      <c r="Q168" s="159"/>
      <c r="R168" s="159">
        <f t="shared" si="16"/>
        <v>0</v>
      </c>
    </row>
    <row r="169" spans="1:18">
      <c r="A169" s="20" t="s">
        <v>159</v>
      </c>
      <c r="B169" s="21"/>
      <c r="C169" s="21" t="s">
        <v>14</v>
      </c>
      <c r="D169" s="21" t="s">
        <v>11</v>
      </c>
      <c r="E169" s="22">
        <v>60</v>
      </c>
      <c r="F169" s="23"/>
      <c r="G169" s="23"/>
      <c r="H169" s="23"/>
      <c r="I169" s="159"/>
      <c r="J169" s="159"/>
      <c r="K169" s="159"/>
      <c r="L169" s="159"/>
      <c r="M169" s="159"/>
      <c r="N169" s="159"/>
      <c r="O169" s="159"/>
      <c r="P169" s="159"/>
      <c r="Q169" s="159"/>
      <c r="R169" s="159">
        <f t="shared" si="16"/>
        <v>0</v>
      </c>
    </row>
    <row r="170" spans="1:18">
      <c r="A170" s="20" t="s">
        <v>160</v>
      </c>
      <c r="B170" s="31"/>
      <c r="C170" s="21" t="s">
        <v>26</v>
      </c>
      <c r="D170" s="21" t="s">
        <v>17</v>
      </c>
      <c r="E170" s="22">
        <v>807</v>
      </c>
      <c r="F170" s="26">
        <v>288</v>
      </c>
      <c r="G170" s="26">
        <v>288</v>
      </c>
      <c r="H170" s="26">
        <v>0</v>
      </c>
      <c r="I170" s="159"/>
      <c r="J170" s="159"/>
      <c r="K170" s="159"/>
      <c r="L170" s="159"/>
      <c r="M170" s="159"/>
      <c r="N170" s="159"/>
      <c r="O170" s="159"/>
      <c r="P170" s="159"/>
      <c r="Q170" s="159"/>
      <c r="R170" s="159">
        <f t="shared" si="16"/>
        <v>0</v>
      </c>
    </row>
    <row r="171" spans="1:18">
      <c r="A171" s="20" t="s">
        <v>161</v>
      </c>
      <c r="B171" s="20"/>
      <c r="C171" s="21" t="s">
        <v>162</v>
      </c>
      <c r="D171" s="21" t="s">
        <v>11</v>
      </c>
      <c r="E171" s="22">
        <v>622</v>
      </c>
      <c r="F171" s="26"/>
      <c r="G171" s="26"/>
      <c r="H171" s="26">
        <v>100</v>
      </c>
      <c r="I171" s="159"/>
      <c r="J171" s="159"/>
      <c r="K171" s="159"/>
      <c r="L171" s="159"/>
      <c r="M171" s="159"/>
      <c r="N171" s="159"/>
      <c r="O171" s="159"/>
      <c r="P171" s="159"/>
      <c r="Q171" s="159"/>
      <c r="R171" s="159">
        <f t="shared" si="16"/>
        <v>0</v>
      </c>
    </row>
    <row r="172" spans="1:18">
      <c r="A172" s="20" t="s">
        <v>163</v>
      </c>
      <c r="B172" s="20"/>
      <c r="C172" s="21" t="s">
        <v>140</v>
      </c>
      <c r="D172" s="21" t="s">
        <v>11</v>
      </c>
      <c r="E172" s="22">
        <v>2451</v>
      </c>
      <c r="F172" s="26">
        <v>100</v>
      </c>
      <c r="G172" s="26">
        <v>100</v>
      </c>
      <c r="H172" s="26">
        <v>100</v>
      </c>
      <c r="I172" s="159"/>
      <c r="J172" s="159"/>
      <c r="K172" s="159"/>
      <c r="L172" s="159"/>
      <c r="M172" s="159"/>
      <c r="N172" s="159"/>
      <c r="O172" s="159"/>
      <c r="P172" s="159"/>
      <c r="Q172" s="159"/>
      <c r="R172" s="159">
        <f t="shared" si="16"/>
        <v>0</v>
      </c>
    </row>
    <row r="173" spans="1:18">
      <c r="A173" s="49" t="s">
        <v>164</v>
      </c>
      <c r="B173" s="49"/>
      <c r="C173" s="29" t="s">
        <v>49</v>
      </c>
      <c r="D173" s="29" t="s">
        <v>11</v>
      </c>
      <c r="E173" s="30">
        <v>390</v>
      </c>
      <c r="F173" s="26"/>
      <c r="G173" s="26"/>
      <c r="H173" s="26"/>
      <c r="I173" s="159"/>
      <c r="J173" s="159"/>
      <c r="K173" s="159"/>
      <c r="L173" s="159"/>
      <c r="M173" s="159"/>
      <c r="N173" s="159"/>
      <c r="O173" s="159"/>
      <c r="P173" s="159"/>
      <c r="Q173" s="159"/>
      <c r="R173" s="159">
        <f t="shared" si="16"/>
        <v>0</v>
      </c>
    </row>
    <row r="174" spans="1:18">
      <c r="A174" s="113" t="s">
        <v>165</v>
      </c>
      <c r="B174" s="29"/>
      <c r="C174" s="29" t="s">
        <v>49</v>
      </c>
      <c r="D174" s="29" t="s">
        <v>11</v>
      </c>
      <c r="E174" s="30">
        <v>172</v>
      </c>
      <c r="F174" s="26"/>
      <c r="G174" s="26"/>
      <c r="H174" s="26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>
        <f t="shared" si="16"/>
        <v>0</v>
      </c>
    </row>
    <row r="175" spans="1:18">
      <c r="A175" s="113" t="s">
        <v>166</v>
      </c>
      <c r="B175" s="49"/>
      <c r="C175" s="29" t="s">
        <v>49</v>
      </c>
      <c r="D175" s="29" t="s">
        <v>11</v>
      </c>
      <c r="E175" s="30">
        <v>47</v>
      </c>
      <c r="F175" s="26"/>
      <c r="G175" s="26"/>
      <c r="H175" s="26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>
        <f t="shared" si="16"/>
        <v>0</v>
      </c>
    </row>
    <row r="176" spans="1:18">
      <c r="A176" s="113" t="s">
        <v>167</v>
      </c>
      <c r="B176" s="49"/>
      <c r="C176" s="29" t="s">
        <v>168</v>
      </c>
      <c r="D176" s="29" t="s">
        <v>11</v>
      </c>
      <c r="E176" s="30">
        <v>71</v>
      </c>
      <c r="F176" s="26"/>
      <c r="G176" s="26"/>
      <c r="H176" s="26"/>
      <c r="I176" s="159"/>
      <c r="J176" s="159"/>
      <c r="K176" s="159"/>
      <c r="L176" s="159"/>
      <c r="M176" s="159"/>
      <c r="N176" s="159"/>
      <c r="O176" s="159"/>
      <c r="P176" s="159"/>
      <c r="Q176" s="159"/>
      <c r="R176" s="159">
        <f t="shared" si="16"/>
        <v>0</v>
      </c>
    </row>
    <row r="177" spans="1:18">
      <c r="A177" s="113" t="s">
        <v>169</v>
      </c>
      <c r="B177" s="49"/>
      <c r="C177" s="29" t="s">
        <v>168</v>
      </c>
      <c r="D177" s="29" t="s">
        <v>11</v>
      </c>
      <c r="E177" s="30">
        <v>100</v>
      </c>
      <c r="F177" s="26"/>
      <c r="G177" s="26"/>
      <c r="H177" s="26"/>
      <c r="I177" s="159"/>
      <c r="J177" s="159"/>
      <c r="K177" s="159"/>
      <c r="L177" s="159"/>
      <c r="M177" s="159"/>
      <c r="N177" s="159"/>
      <c r="O177" s="159"/>
      <c r="P177" s="159"/>
      <c r="Q177" s="159"/>
      <c r="R177" s="159">
        <f t="shared" si="16"/>
        <v>0</v>
      </c>
    </row>
    <row r="178" spans="1:18">
      <c r="A178" s="114" t="s">
        <v>170</v>
      </c>
      <c r="B178" s="74" t="s">
        <v>171</v>
      </c>
      <c r="C178" s="74" t="s">
        <v>172</v>
      </c>
      <c r="D178" s="74" t="s">
        <v>11</v>
      </c>
      <c r="E178" s="74">
        <v>355</v>
      </c>
      <c r="F178" s="115"/>
      <c r="G178" s="115"/>
      <c r="H178" s="115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>
        <f t="shared" si="16"/>
        <v>0</v>
      </c>
    </row>
    <row r="179" spans="1:18">
      <c r="A179" s="114" t="s">
        <v>173</v>
      </c>
      <c r="B179" s="74" t="s">
        <v>171</v>
      </c>
      <c r="C179" s="74" t="s">
        <v>172</v>
      </c>
      <c r="D179" s="74" t="s">
        <v>11</v>
      </c>
      <c r="E179" s="75">
        <v>355</v>
      </c>
      <c r="F179" s="115"/>
      <c r="G179" s="115"/>
      <c r="H179" s="115"/>
      <c r="I179" s="159"/>
      <c r="J179" s="159"/>
      <c r="K179" s="159"/>
      <c r="L179" s="159"/>
      <c r="M179" s="159"/>
      <c r="N179" s="159"/>
      <c r="O179" s="159"/>
      <c r="P179" s="159"/>
      <c r="Q179" s="159"/>
      <c r="R179" s="159">
        <f t="shared" si="16"/>
        <v>0</v>
      </c>
    </row>
    <row r="180" spans="1:18">
      <c r="A180" s="114" t="s">
        <v>174</v>
      </c>
      <c r="B180" s="74" t="s">
        <v>171</v>
      </c>
      <c r="C180" s="74" t="s">
        <v>172</v>
      </c>
      <c r="D180" s="74" t="s">
        <v>11</v>
      </c>
      <c r="E180" s="75">
        <v>178</v>
      </c>
      <c r="F180" s="115"/>
      <c r="G180" s="115"/>
      <c r="H180" s="115"/>
      <c r="I180" s="159"/>
      <c r="J180" s="159"/>
      <c r="K180" s="159"/>
      <c r="L180" s="159"/>
      <c r="M180" s="159"/>
      <c r="N180" s="159"/>
      <c r="O180" s="159"/>
      <c r="P180" s="159"/>
      <c r="Q180" s="159"/>
      <c r="R180" s="159">
        <f t="shared" si="16"/>
        <v>0</v>
      </c>
    </row>
    <row r="181" spans="1:18">
      <c r="A181" s="49" t="s">
        <v>175</v>
      </c>
      <c r="B181" s="29"/>
      <c r="C181" s="29" t="s">
        <v>168</v>
      </c>
      <c r="D181" s="29" t="s">
        <v>11</v>
      </c>
      <c r="E181" s="30">
        <v>184</v>
      </c>
      <c r="F181" s="26"/>
      <c r="G181" s="26"/>
      <c r="H181" s="26"/>
      <c r="I181" s="159"/>
      <c r="J181" s="159"/>
      <c r="K181" s="159"/>
      <c r="L181" s="159"/>
      <c r="M181" s="159"/>
      <c r="N181" s="159"/>
      <c r="O181" s="159"/>
      <c r="P181" s="159"/>
      <c r="Q181" s="159"/>
      <c r="R181" s="159">
        <f t="shared" si="16"/>
        <v>0</v>
      </c>
    </row>
    <row r="182" spans="1:18">
      <c r="A182" s="49" t="s">
        <v>176</v>
      </c>
      <c r="B182" s="29"/>
      <c r="C182" s="29" t="s">
        <v>168</v>
      </c>
      <c r="D182" s="29" t="s">
        <v>11</v>
      </c>
      <c r="E182" s="30">
        <v>81</v>
      </c>
      <c r="F182" s="26"/>
      <c r="G182" s="26"/>
      <c r="H182" s="26"/>
      <c r="I182" s="159"/>
      <c r="J182" s="159"/>
      <c r="K182" s="159"/>
      <c r="L182" s="159"/>
      <c r="M182" s="159"/>
      <c r="N182" s="159"/>
      <c r="O182" s="159"/>
      <c r="P182" s="159"/>
      <c r="Q182" s="159"/>
      <c r="R182" s="159">
        <f t="shared" si="16"/>
        <v>0</v>
      </c>
    </row>
    <row r="183" spans="1:18">
      <c r="A183" s="49" t="s">
        <v>177</v>
      </c>
      <c r="B183" s="29" t="s">
        <v>171</v>
      </c>
      <c r="C183" s="29" t="s">
        <v>168</v>
      </c>
      <c r="D183" s="29" t="s">
        <v>11</v>
      </c>
      <c r="E183" s="30">
        <v>180</v>
      </c>
      <c r="F183" s="26"/>
      <c r="G183" s="26"/>
      <c r="H183" s="26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>
        <f t="shared" si="16"/>
        <v>0</v>
      </c>
    </row>
    <row r="184" spans="1:18">
      <c r="A184" s="49" t="s">
        <v>178</v>
      </c>
      <c r="B184" s="29"/>
      <c r="C184" s="29" t="s">
        <v>168</v>
      </c>
      <c r="D184" s="29" t="s">
        <v>11</v>
      </c>
      <c r="E184" s="30">
        <v>309</v>
      </c>
      <c r="F184" s="26"/>
      <c r="G184" s="26"/>
      <c r="H184" s="26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>
        <f t="shared" si="16"/>
        <v>0</v>
      </c>
    </row>
    <row r="185" spans="1:18">
      <c r="A185" s="114" t="s">
        <v>179</v>
      </c>
      <c r="B185" s="74" t="s">
        <v>171</v>
      </c>
      <c r="C185" s="74" t="s">
        <v>168</v>
      </c>
      <c r="D185" s="74" t="s">
        <v>11</v>
      </c>
      <c r="E185" s="75">
        <v>28</v>
      </c>
      <c r="F185" s="115"/>
      <c r="G185" s="115"/>
      <c r="H185" s="115"/>
      <c r="I185" s="159"/>
      <c r="J185" s="159"/>
      <c r="K185" s="159"/>
      <c r="L185" s="159"/>
      <c r="M185" s="159"/>
      <c r="N185" s="159"/>
      <c r="O185" s="159"/>
      <c r="P185" s="159"/>
      <c r="Q185" s="159"/>
      <c r="R185" s="159">
        <f t="shared" si="16"/>
        <v>0</v>
      </c>
    </row>
    <row r="186" spans="1:18" ht="12" thickBot="1">
      <c r="A186" s="43" t="s">
        <v>7</v>
      </c>
      <c r="B186" s="43" t="s">
        <v>7</v>
      </c>
      <c r="C186" s="44" t="s">
        <v>7</v>
      </c>
      <c r="D186" s="44" t="s">
        <v>7</v>
      </c>
      <c r="E186" s="44" t="s">
        <v>7</v>
      </c>
      <c r="F186" s="1"/>
      <c r="G186" s="1"/>
    </row>
    <row r="187" spans="1:18" ht="12" thickBot="1">
      <c r="A187" s="116" t="s">
        <v>180</v>
      </c>
      <c r="B187" s="117"/>
      <c r="C187" s="46"/>
      <c r="D187" s="47"/>
      <c r="E187" s="17">
        <f t="shared" ref="E187:L187" si="17">SUM(E189:E209)</f>
        <v>25696.444999999996</v>
      </c>
      <c r="F187" s="17">
        <f t="shared" si="17"/>
        <v>2297</v>
      </c>
      <c r="G187" s="17">
        <f t="shared" si="17"/>
        <v>2297</v>
      </c>
      <c r="H187" s="17">
        <f t="shared" si="17"/>
        <v>2108</v>
      </c>
      <c r="I187" s="17">
        <f t="shared" si="17"/>
        <v>85</v>
      </c>
      <c r="J187" s="17">
        <f t="shared" si="17"/>
        <v>102</v>
      </c>
      <c r="K187" s="17">
        <f t="shared" si="17"/>
        <v>104</v>
      </c>
      <c r="L187" s="17">
        <f t="shared" si="17"/>
        <v>186</v>
      </c>
      <c r="M187" s="17">
        <f t="shared" ref="M187:R187" si="18">SUM(M189:M209)</f>
        <v>194</v>
      </c>
      <c r="N187" s="17">
        <f t="shared" si="18"/>
        <v>208</v>
      </c>
      <c r="O187" s="17">
        <f t="shared" si="18"/>
        <v>49</v>
      </c>
      <c r="P187" s="17">
        <f t="shared" si="18"/>
        <v>296</v>
      </c>
      <c r="Q187" s="17">
        <f t="shared" si="18"/>
        <v>88</v>
      </c>
      <c r="R187" s="17">
        <f t="shared" si="18"/>
        <v>1312</v>
      </c>
    </row>
    <row r="188" spans="1:18">
      <c r="A188" s="118" t="s">
        <v>7</v>
      </c>
      <c r="B188" s="118" t="s">
        <v>7</v>
      </c>
      <c r="C188" s="119" t="s">
        <v>7</v>
      </c>
      <c r="D188" s="119" t="s">
        <v>7</v>
      </c>
      <c r="E188" s="120" t="s">
        <v>7</v>
      </c>
      <c r="F188" s="1"/>
      <c r="G188" s="1"/>
    </row>
    <row r="189" spans="1:18">
      <c r="A189" s="121" t="s">
        <v>181</v>
      </c>
      <c r="B189" s="29"/>
      <c r="C189" s="29" t="s">
        <v>49</v>
      </c>
      <c r="D189" s="29" t="s">
        <v>11</v>
      </c>
      <c r="E189" s="122">
        <v>267</v>
      </c>
      <c r="F189" s="26"/>
      <c r="G189" s="26"/>
      <c r="H189" s="26"/>
      <c r="I189" s="159"/>
      <c r="J189" s="159"/>
      <c r="K189" s="159"/>
      <c r="L189" s="159"/>
      <c r="M189" s="159"/>
      <c r="N189" s="159"/>
      <c r="O189" s="159"/>
      <c r="P189" s="159"/>
      <c r="Q189" s="159"/>
      <c r="R189" s="159">
        <f>SUM(I189:Q189)</f>
        <v>0</v>
      </c>
    </row>
    <row r="190" spans="1:18">
      <c r="A190" s="121" t="s">
        <v>182</v>
      </c>
      <c r="B190" s="29"/>
      <c r="C190" s="29" t="s">
        <v>49</v>
      </c>
      <c r="D190" s="29" t="s">
        <v>11</v>
      </c>
      <c r="E190" s="122">
        <v>29</v>
      </c>
      <c r="F190" s="26"/>
      <c r="G190" s="26"/>
      <c r="H190" s="26"/>
      <c r="I190" s="159"/>
      <c r="J190" s="159"/>
      <c r="K190" s="159"/>
      <c r="L190" s="159"/>
      <c r="M190" s="159"/>
      <c r="N190" s="159"/>
      <c r="O190" s="159"/>
      <c r="P190" s="159"/>
      <c r="Q190" s="159"/>
      <c r="R190" s="159">
        <f t="shared" ref="R190:R209" si="19">SUM(I190:Q190)</f>
        <v>0</v>
      </c>
    </row>
    <row r="191" spans="1:18">
      <c r="A191" s="121" t="s">
        <v>183</v>
      </c>
      <c r="B191" s="29"/>
      <c r="C191" s="29" t="s">
        <v>49</v>
      </c>
      <c r="D191" s="29" t="s">
        <v>11</v>
      </c>
      <c r="E191" s="122">
        <v>58</v>
      </c>
      <c r="F191" s="26"/>
      <c r="G191" s="26"/>
      <c r="H191" s="26"/>
      <c r="I191" s="159"/>
      <c r="J191" s="159"/>
      <c r="K191" s="159"/>
      <c r="L191" s="159"/>
      <c r="M191" s="159"/>
      <c r="N191" s="159"/>
      <c r="O191" s="159"/>
      <c r="P191" s="159"/>
      <c r="Q191" s="159"/>
      <c r="R191" s="159">
        <f t="shared" si="19"/>
        <v>0</v>
      </c>
    </row>
    <row r="192" spans="1:18">
      <c r="A192" s="123" t="s">
        <v>184</v>
      </c>
      <c r="B192" s="21"/>
      <c r="C192" s="21" t="s">
        <v>14</v>
      </c>
      <c r="D192" s="21" t="s">
        <v>11</v>
      </c>
      <c r="E192" s="124">
        <v>157</v>
      </c>
      <c r="F192" s="23"/>
      <c r="G192" s="23"/>
      <c r="H192" s="23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>
        <f t="shared" si="19"/>
        <v>0</v>
      </c>
    </row>
    <row r="193" spans="1:18">
      <c r="A193" s="123" t="s">
        <v>185</v>
      </c>
      <c r="B193" s="21"/>
      <c r="C193" s="21" t="s">
        <v>41</v>
      </c>
      <c r="D193" s="21" t="s">
        <v>11</v>
      </c>
      <c r="E193" s="124">
        <v>312</v>
      </c>
      <c r="F193" s="23"/>
      <c r="G193" s="23"/>
      <c r="H193" s="23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>
        <f t="shared" si="19"/>
        <v>0</v>
      </c>
    </row>
    <row r="194" spans="1:18">
      <c r="A194" s="125" t="s">
        <v>186</v>
      </c>
      <c r="B194" s="21"/>
      <c r="C194" s="21" t="s">
        <v>68</v>
      </c>
      <c r="D194" s="21" t="s">
        <v>11</v>
      </c>
      <c r="E194" s="124">
        <v>105</v>
      </c>
      <c r="F194" s="23"/>
      <c r="G194" s="23"/>
      <c r="H194" s="23"/>
      <c r="I194" s="159"/>
      <c r="J194" s="159"/>
      <c r="K194" s="159"/>
      <c r="L194" s="159"/>
      <c r="M194" s="159"/>
      <c r="N194" s="159"/>
      <c r="O194" s="159"/>
      <c r="P194" s="159"/>
      <c r="Q194" s="159"/>
      <c r="R194" s="159">
        <f t="shared" si="19"/>
        <v>0</v>
      </c>
    </row>
    <row r="195" spans="1:18">
      <c r="A195" s="123" t="s">
        <v>187</v>
      </c>
      <c r="B195" s="21"/>
      <c r="C195" s="21" t="s">
        <v>68</v>
      </c>
      <c r="D195" s="21" t="s">
        <v>11</v>
      </c>
      <c r="E195" s="124">
        <f>8*200</f>
        <v>1600</v>
      </c>
      <c r="F195" s="23">
        <v>100</v>
      </c>
      <c r="G195" s="23">
        <v>100</v>
      </c>
      <c r="H195" s="23">
        <v>100</v>
      </c>
      <c r="I195" s="159"/>
      <c r="J195" s="159"/>
      <c r="K195" s="159"/>
      <c r="L195" s="159"/>
      <c r="M195" s="159"/>
      <c r="N195" s="159"/>
      <c r="O195" s="159"/>
      <c r="P195" s="159"/>
      <c r="Q195" s="159"/>
      <c r="R195" s="159">
        <f t="shared" si="19"/>
        <v>0</v>
      </c>
    </row>
    <row r="196" spans="1:18">
      <c r="A196" s="31" t="s">
        <v>188</v>
      </c>
      <c r="B196" s="21"/>
      <c r="C196" s="21" t="s">
        <v>41</v>
      </c>
      <c r="D196" s="21" t="s">
        <v>11</v>
      </c>
      <c r="E196" s="21">
        <v>400</v>
      </c>
      <c r="F196" s="23">
        <v>50</v>
      </c>
      <c r="G196" s="23">
        <v>50</v>
      </c>
      <c r="H196" s="23">
        <v>50</v>
      </c>
      <c r="I196" s="159"/>
      <c r="J196" s="159"/>
      <c r="K196" s="159"/>
      <c r="L196" s="159"/>
      <c r="M196" s="159"/>
      <c r="N196" s="159"/>
      <c r="O196" s="159"/>
      <c r="P196" s="159"/>
      <c r="Q196" s="159"/>
      <c r="R196" s="159">
        <f t="shared" si="19"/>
        <v>0</v>
      </c>
    </row>
    <row r="197" spans="1:18">
      <c r="A197" s="31" t="s">
        <v>189</v>
      </c>
      <c r="B197" s="21"/>
      <c r="C197" s="21" t="s">
        <v>41</v>
      </c>
      <c r="D197" s="21" t="s">
        <v>11</v>
      </c>
      <c r="E197" s="21">
        <v>400</v>
      </c>
      <c r="F197" s="23">
        <v>100</v>
      </c>
      <c r="G197" s="23">
        <v>100</v>
      </c>
      <c r="H197" s="23">
        <v>100</v>
      </c>
      <c r="I197" s="159"/>
      <c r="J197" s="159"/>
      <c r="K197" s="159"/>
      <c r="L197" s="159"/>
      <c r="M197" s="159"/>
      <c r="N197" s="159"/>
      <c r="O197" s="159"/>
      <c r="P197" s="159"/>
      <c r="Q197" s="159"/>
      <c r="R197" s="159">
        <f t="shared" si="19"/>
        <v>0</v>
      </c>
    </row>
    <row r="198" spans="1:18">
      <c r="A198" s="31" t="s">
        <v>190</v>
      </c>
      <c r="B198" s="21"/>
      <c r="C198" s="21" t="s">
        <v>41</v>
      </c>
      <c r="D198" s="21" t="s">
        <v>11</v>
      </c>
      <c r="E198" s="21">
        <v>2400</v>
      </c>
      <c r="F198" s="23">
        <v>200</v>
      </c>
      <c r="G198" s="23">
        <v>200</v>
      </c>
      <c r="H198" s="23">
        <v>200</v>
      </c>
      <c r="I198" s="159"/>
      <c r="J198" s="159"/>
      <c r="K198" s="159"/>
      <c r="L198" s="159"/>
      <c r="M198" s="159"/>
      <c r="N198" s="159"/>
      <c r="O198" s="159"/>
      <c r="P198" s="159"/>
      <c r="Q198" s="159"/>
      <c r="R198" s="159">
        <f t="shared" si="19"/>
        <v>0</v>
      </c>
    </row>
    <row r="199" spans="1:18">
      <c r="A199" s="31" t="s">
        <v>191</v>
      </c>
      <c r="B199" s="21"/>
      <c r="C199" s="21" t="s">
        <v>41</v>
      </c>
      <c r="D199" s="21" t="s">
        <v>11</v>
      </c>
      <c r="E199" s="21">
        <v>1400</v>
      </c>
      <c r="F199" s="23">
        <v>100</v>
      </c>
      <c r="G199" s="23">
        <v>100</v>
      </c>
      <c r="H199" s="23">
        <v>100</v>
      </c>
      <c r="I199" s="159"/>
      <c r="J199" s="159"/>
      <c r="K199" s="159"/>
      <c r="L199" s="159"/>
      <c r="M199" s="159"/>
      <c r="N199" s="159"/>
      <c r="O199" s="159"/>
      <c r="P199" s="159"/>
      <c r="Q199" s="159"/>
      <c r="R199" s="159">
        <f t="shared" si="19"/>
        <v>0</v>
      </c>
    </row>
    <row r="200" spans="1:18">
      <c r="A200" s="20" t="s">
        <v>192</v>
      </c>
      <c r="B200" s="21"/>
      <c r="C200" s="21" t="s">
        <v>140</v>
      </c>
      <c r="D200" s="21" t="s">
        <v>11</v>
      </c>
      <c r="E200" s="21">
        <v>3598</v>
      </c>
      <c r="F200" s="26">
        <v>100</v>
      </c>
      <c r="G200" s="26">
        <v>100</v>
      </c>
      <c r="H200" s="26">
        <v>100</v>
      </c>
      <c r="I200" s="159"/>
      <c r="J200" s="159"/>
      <c r="K200" s="159"/>
      <c r="L200" s="159"/>
      <c r="M200" s="159"/>
      <c r="N200" s="159"/>
      <c r="O200" s="159"/>
      <c r="P200" s="159"/>
      <c r="Q200" s="159"/>
      <c r="R200" s="159">
        <f t="shared" si="19"/>
        <v>0</v>
      </c>
    </row>
    <row r="201" spans="1:18">
      <c r="A201" s="126" t="s">
        <v>193</v>
      </c>
      <c r="B201" s="127" t="s">
        <v>171</v>
      </c>
      <c r="C201" s="127" t="s">
        <v>140</v>
      </c>
      <c r="D201" s="127" t="s">
        <v>11</v>
      </c>
      <c r="E201" s="74">
        <v>480</v>
      </c>
      <c r="F201" s="115"/>
      <c r="G201" s="115"/>
      <c r="H201" s="115"/>
      <c r="I201" s="159"/>
      <c r="J201" s="159"/>
      <c r="K201" s="159"/>
      <c r="L201" s="159"/>
      <c r="M201" s="159"/>
      <c r="N201" s="159"/>
      <c r="O201" s="159"/>
      <c r="P201" s="159"/>
      <c r="Q201" s="159"/>
      <c r="R201" s="159">
        <f t="shared" si="19"/>
        <v>0</v>
      </c>
    </row>
    <row r="202" spans="1:18">
      <c r="A202" s="20" t="s">
        <v>194</v>
      </c>
      <c r="B202" s="21"/>
      <c r="C202" s="21" t="s">
        <v>26</v>
      </c>
      <c r="D202" s="21" t="s">
        <v>17</v>
      </c>
      <c r="E202" s="21">
        <v>1280</v>
      </c>
      <c r="F202" s="23">
        <v>117</v>
      </c>
      <c r="G202" s="23">
        <v>117</v>
      </c>
      <c r="H202" s="23">
        <v>117</v>
      </c>
      <c r="I202" s="159"/>
      <c r="J202" s="159"/>
      <c r="K202" s="159"/>
      <c r="L202" s="159"/>
      <c r="M202" s="159"/>
      <c r="N202" s="159"/>
      <c r="O202" s="159"/>
      <c r="P202" s="159"/>
      <c r="Q202" s="159"/>
      <c r="R202" s="159">
        <f t="shared" si="19"/>
        <v>0</v>
      </c>
    </row>
    <row r="203" spans="1:18">
      <c r="A203" s="20" t="s">
        <v>194</v>
      </c>
      <c r="B203" s="21"/>
      <c r="C203" s="21" t="s">
        <v>26</v>
      </c>
      <c r="D203" s="21" t="s">
        <v>11</v>
      </c>
      <c r="E203" s="21">
        <v>27</v>
      </c>
      <c r="F203" s="23">
        <v>27</v>
      </c>
      <c r="G203" s="23">
        <v>27</v>
      </c>
      <c r="H203" s="23">
        <v>0</v>
      </c>
      <c r="I203" s="159"/>
      <c r="J203" s="159"/>
      <c r="K203" s="159"/>
      <c r="L203" s="159"/>
      <c r="M203" s="159"/>
      <c r="N203" s="159"/>
      <c r="O203" s="159"/>
      <c r="P203" s="159"/>
      <c r="Q203" s="159"/>
      <c r="R203" s="159">
        <f t="shared" si="19"/>
        <v>0</v>
      </c>
    </row>
    <row r="204" spans="1:18">
      <c r="A204" s="28" t="s">
        <v>195</v>
      </c>
      <c r="B204" s="128"/>
      <c r="C204" s="128" t="s">
        <v>24</v>
      </c>
      <c r="D204" s="128" t="s">
        <v>17</v>
      </c>
      <c r="E204" s="29">
        <v>1777</v>
      </c>
      <c r="F204" s="38">
        <v>170</v>
      </c>
      <c r="G204" s="38">
        <v>170</v>
      </c>
      <c r="H204" s="38">
        <v>150</v>
      </c>
      <c r="I204" s="159"/>
      <c r="J204" s="159"/>
      <c r="K204" s="159"/>
      <c r="L204" s="159">
        <v>16</v>
      </c>
      <c r="M204" s="159"/>
      <c r="N204" s="159"/>
      <c r="O204" s="159"/>
      <c r="P204" s="159">
        <v>48</v>
      </c>
      <c r="Q204" s="159"/>
      <c r="R204" s="159">
        <f t="shared" si="19"/>
        <v>64</v>
      </c>
    </row>
    <row r="205" spans="1:18">
      <c r="A205" s="28" t="s">
        <v>195</v>
      </c>
      <c r="B205" s="128"/>
      <c r="C205" s="128" t="s">
        <v>24</v>
      </c>
      <c r="D205" s="128" t="s">
        <v>11</v>
      </c>
      <c r="E205" s="29">
        <v>889</v>
      </c>
      <c r="F205" s="38">
        <v>50</v>
      </c>
      <c r="G205" s="38">
        <v>50</v>
      </c>
      <c r="H205" s="38">
        <v>75</v>
      </c>
      <c r="I205" s="159"/>
      <c r="J205" s="159"/>
      <c r="K205" s="159"/>
      <c r="L205" s="159">
        <v>8</v>
      </c>
      <c r="M205" s="159"/>
      <c r="N205" s="159"/>
      <c r="O205" s="159"/>
      <c r="P205" s="159">
        <v>25</v>
      </c>
      <c r="Q205" s="159"/>
      <c r="R205" s="159">
        <f t="shared" si="19"/>
        <v>33</v>
      </c>
    </row>
    <row r="206" spans="1:18">
      <c r="A206" s="20" t="s">
        <v>196</v>
      </c>
      <c r="B206" s="21"/>
      <c r="C206" s="21" t="s">
        <v>24</v>
      </c>
      <c r="D206" s="21" t="s">
        <v>17</v>
      </c>
      <c r="E206" s="22">
        <v>2520</v>
      </c>
      <c r="F206" s="26">
        <v>732</v>
      </c>
      <c r="G206" s="26">
        <v>732</v>
      </c>
      <c r="H206" s="26">
        <v>324</v>
      </c>
      <c r="I206" s="159"/>
      <c r="J206" s="159">
        <v>62</v>
      </c>
      <c r="K206" s="159"/>
      <c r="L206" s="159">
        <v>36</v>
      </c>
      <c r="M206" s="159">
        <v>82</v>
      </c>
      <c r="N206" s="159">
        <v>48</v>
      </c>
      <c r="O206" s="159"/>
      <c r="P206" s="159"/>
      <c r="Q206" s="159"/>
      <c r="R206" s="159">
        <f t="shared" si="19"/>
        <v>228</v>
      </c>
    </row>
    <row r="207" spans="1:18">
      <c r="A207" s="28" t="s">
        <v>197</v>
      </c>
      <c r="B207" s="29"/>
      <c r="C207" s="29" t="s">
        <v>24</v>
      </c>
      <c r="D207" s="29" t="s">
        <v>17</v>
      </c>
      <c r="E207" s="30">
        <f>10*177.721</f>
        <v>1777.21</v>
      </c>
      <c r="F207" s="38">
        <v>150</v>
      </c>
      <c r="G207" s="38">
        <v>150</v>
      </c>
      <c r="H207" s="38">
        <v>150</v>
      </c>
      <c r="I207" s="159">
        <v>29</v>
      </c>
      <c r="J207" s="159"/>
      <c r="K207" s="159">
        <v>56</v>
      </c>
      <c r="L207" s="159">
        <v>18</v>
      </c>
      <c r="M207" s="159">
        <v>10</v>
      </c>
      <c r="N207" s="159">
        <v>30</v>
      </c>
      <c r="O207" s="159"/>
      <c r="P207" s="159">
        <v>45</v>
      </c>
      <c r="Q207" s="159"/>
      <c r="R207" s="159">
        <f t="shared" si="19"/>
        <v>188</v>
      </c>
    </row>
    <row r="208" spans="1:18">
      <c r="A208" s="28" t="s">
        <v>206</v>
      </c>
      <c r="B208" s="29"/>
      <c r="C208" s="29" t="s">
        <v>24</v>
      </c>
      <c r="D208" s="29" t="s">
        <v>17</v>
      </c>
      <c r="E208" s="30">
        <f>20*177.721</f>
        <v>3554.42</v>
      </c>
      <c r="F208" s="38">
        <v>0</v>
      </c>
      <c r="G208" s="38">
        <v>0</v>
      </c>
      <c r="H208" s="38">
        <v>142</v>
      </c>
      <c r="I208" s="159"/>
      <c r="J208" s="159"/>
      <c r="K208" s="159"/>
      <c r="L208" s="159"/>
      <c r="M208" s="159"/>
      <c r="N208" s="159"/>
      <c r="O208" s="159"/>
      <c r="P208" s="159">
        <v>178</v>
      </c>
      <c r="Q208" s="159"/>
      <c r="R208" s="159">
        <f t="shared" si="19"/>
        <v>178</v>
      </c>
    </row>
    <row r="209" spans="1:18">
      <c r="A209" s="20" t="s">
        <v>198</v>
      </c>
      <c r="B209" s="20"/>
      <c r="C209" s="21" t="s">
        <v>24</v>
      </c>
      <c r="D209" s="21" t="s">
        <v>17</v>
      </c>
      <c r="E209" s="22">
        <f>15*177.721</f>
        <v>2665.8150000000001</v>
      </c>
      <c r="F209" s="26">
        <v>401</v>
      </c>
      <c r="G209" s="26">
        <v>401</v>
      </c>
      <c r="H209" s="26">
        <v>500</v>
      </c>
      <c r="I209" s="159">
        <v>56</v>
      </c>
      <c r="J209" s="159">
        <v>40</v>
      </c>
      <c r="K209" s="159">
        <v>48</v>
      </c>
      <c r="L209" s="159">
        <v>108</v>
      </c>
      <c r="M209" s="159">
        <v>102</v>
      </c>
      <c r="N209" s="159">
        <v>130</v>
      </c>
      <c r="O209" s="159">
        <v>49</v>
      </c>
      <c r="P209" s="159"/>
      <c r="Q209" s="159">
        <v>88</v>
      </c>
      <c r="R209" s="159">
        <f t="shared" si="19"/>
        <v>621</v>
      </c>
    </row>
    <row r="210" spans="1:18" ht="12" thickBot="1">
      <c r="A210" s="43" t="s">
        <v>7</v>
      </c>
      <c r="B210" s="43" t="s">
        <v>7</v>
      </c>
      <c r="C210" s="44" t="s">
        <v>7</v>
      </c>
      <c r="D210" s="44" t="s">
        <v>7</v>
      </c>
      <c r="E210" s="44" t="s">
        <v>7</v>
      </c>
      <c r="F210" s="1"/>
      <c r="G210" s="1"/>
    </row>
    <row r="211" spans="1:18" ht="12" thickBot="1">
      <c r="A211" s="14" t="s">
        <v>199</v>
      </c>
      <c r="B211" s="15"/>
      <c r="C211" s="129"/>
      <c r="D211" s="130"/>
      <c r="E211" s="131">
        <f t="shared" ref="E211:R211" si="20">E187+E147+E132+E105+E94+E69+E43+E32+E8</f>
        <v>563042.10924942116</v>
      </c>
      <c r="F211" s="131">
        <f t="shared" si="20"/>
        <v>33264</v>
      </c>
      <c r="G211" s="131">
        <f t="shared" si="20"/>
        <v>34980</v>
      </c>
      <c r="H211" s="131">
        <f t="shared" si="20"/>
        <v>25719</v>
      </c>
      <c r="I211" s="131">
        <f t="shared" si="20"/>
        <v>1987</v>
      </c>
      <c r="J211" s="131">
        <f t="shared" si="20"/>
        <v>750</v>
      </c>
      <c r="K211" s="131">
        <f t="shared" si="20"/>
        <v>694</v>
      </c>
      <c r="L211" s="131">
        <f t="shared" si="20"/>
        <v>639</v>
      </c>
      <c r="M211" s="131">
        <f t="shared" si="20"/>
        <v>1136</v>
      </c>
      <c r="N211" s="131">
        <f t="shared" si="20"/>
        <v>2251</v>
      </c>
      <c r="O211" s="131">
        <f t="shared" si="20"/>
        <v>1213</v>
      </c>
      <c r="P211" s="131">
        <f t="shared" si="20"/>
        <v>968</v>
      </c>
      <c r="Q211" s="131">
        <f t="shared" si="20"/>
        <v>739</v>
      </c>
      <c r="R211" s="131">
        <f t="shared" si="20"/>
        <v>10377</v>
      </c>
    </row>
    <row r="212" spans="1:18">
      <c r="A212" s="1"/>
      <c r="B212" s="1"/>
      <c r="C212" s="1"/>
      <c r="D212" s="1"/>
      <c r="E212" s="1"/>
      <c r="F212" s="1"/>
      <c r="G212" s="1"/>
    </row>
    <row r="213" spans="1:18">
      <c r="A213" s="1"/>
      <c r="B213" s="1"/>
      <c r="C213" s="1"/>
      <c r="D213" s="1"/>
      <c r="E213" s="1"/>
      <c r="F213" s="1"/>
      <c r="G213" s="1"/>
    </row>
    <row r="217" spans="1:18">
      <c r="Q217" s="169">
        <f>Q211/H211</f>
        <v>2.8733621058361521E-2</v>
      </c>
    </row>
    <row r="223" spans="1:18">
      <c r="M223" s="171"/>
    </row>
    <row r="227" spans="14:17">
      <c r="N227" s="171">
        <f>I211+J211+K211+L211+M211+N211+O211+P211+Q211</f>
        <v>10377</v>
      </c>
      <c r="Q227" s="171">
        <f>N227-R211</f>
        <v>0</v>
      </c>
    </row>
  </sheetData>
  <autoFilter ref="B9:E211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T235"/>
  <sheetViews>
    <sheetView topLeftCell="A22" workbookViewId="0">
      <selection activeCell="A34" sqref="A34"/>
    </sheetView>
  </sheetViews>
  <sheetFormatPr baseColWidth="10" defaultColWidth="30" defaultRowHeight="11.25"/>
  <cols>
    <col min="1" max="1" width="74" style="3" customWidth="1"/>
    <col min="2" max="3" width="10.28515625" style="3" customWidth="1"/>
    <col min="4" max="4" width="8.140625" style="3" customWidth="1"/>
    <col min="5" max="6" width="9.28515625" style="3" customWidth="1"/>
    <col min="7" max="7" width="10" style="3" customWidth="1"/>
    <col min="8" max="8" width="8.85546875" style="3" customWidth="1"/>
    <col min="9" max="9" width="9.28515625" style="3" customWidth="1"/>
    <col min="10" max="10" width="8.7109375" style="186" customWidth="1"/>
    <col min="11" max="11" width="9.42578125" style="3" customWidth="1"/>
    <col min="12" max="12" width="9.28515625" style="3" customWidth="1"/>
    <col min="13" max="13" width="9" style="3" customWidth="1"/>
    <col min="14" max="14" width="9.5703125" style="3" customWidth="1"/>
    <col min="15" max="15" width="9.7109375" style="186" customWidth="1"/>
    <col min="16" max="16" width="10.28515625" style="3" customWidth="1"/>
    <col min="17" max="17" width="10" style="3" customWidth="1"/>
    <col min="18" max="18" width="11.85546875" style="3" customWidth="1"/>
    <col min="19" max="19" width="11.5703125" style="186" customWidth="1"/>
    <col min="20" max="20" width="12.28515625" style="3" customWidth="1"/>
    <col min="21" max="21" width="11.7109375" style="3" customWidth="1"/>
    <col min="22" max="22" width="13.140625" style="3" customWidth="1"/>
    <col min="23" max="16384" width="30" style="3"/>
  </cols>
  <sheetData>
    <row r="1" spans="1:20">
      <c r="A1" s="1"/>
      <c r="B1" s="1"/>
      <c r="C1" s="2"/>
      <c r="D1" s="2"/>
      <c r="E1" s="2"/>
      <c r="F1" s="1"/>
      <c r="G1" s="1"/>
    </row>
    <row r="2" spans="1:20">
      <c r="A2" s="208" t="s">
        <v>228</v>
      </c>
      <c r="B2" s="208"/>
      <c r="C2" s="208"/>
      <c r="D2" s="208"/>
      <c r="E2" s="208"/>
      <c r="F2" s="208"/>
      <c r="G2" s="208"/>
      <c r="H2" s="208"/>
      <c r="I2" s="208"/>
      <c r="J2" s="208"/>
    </row>
    <row r="3" spans="1:20">
      <c r="A3" s="206" t="s">
        <v>229</v>
      </c>
      <c r="B3" s="206"/>
      <c r="C3" s="206"/>
      <c r="D3" s="206"/>
      <c r="E3" s="206"/>
      <c r="F3" s="206"/>
      <c r="G3" s="206"/>
      <c r="H3" s="206"/>
      <c r="I3" s="206"/>
      <c r="J3" s="206"/>
    </row>
    <row r="4" spans="1:20" ht="12" thickBot="1">
      <c r="A4" s="1"/>
      <c r="B4" s="1"/>
      <c r="C4" s="2"/>
      <c r="D4" s="2"/>
      <c r="E4" s="2"/>
      <c r="F4" s="1"/>
      <c r="G4" s="1"/>
    </row>
    <row r="5" spans="1:20">
      <c r="A5" s="5"/>
      <c r="B5" s="5"/>
      <c r="C5" s="6"/>
      <c r="D5" s="7"/>
      <c r="E5" s="8"/>
      <c r="F5" s="8"/>
      <c r="G5" s="8"/>
      <c r="H5" s="8"/>
      <c r="I5" s="8"/>
      <c r="J5" s="187"/>
      <c r="K5" s="8"/>
      <c r="L5" s="8"/>
      <c r="M5" s="8"/>
      <c r="N5" s="8"/>
      <c r="O5" s="187"/>
      <c r="P5" s="8"/>
      <c r="Q5" s="8"/>
      <c r="R5" s="8"/>
      <c r="S5" s="187"/>
      <c r="T5" s="8"/>
    </row>
    <row r="6" spans="1:20" ht="12" thickBot="1">
      <c r="A6" s="9" t="s">
        <v>0</v>
      </c>
      <c r="B6" s="10" t="s">
        <v>1</v>
      </c>
      <c r="C6" s="11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201</v>
      </c>
      <c r="I6" s="10" t="s">
        <v>241</v>
      </c>
      <c r="J6" s="188">
        <v>45322</v>
      </c>
      <c r="K6" s="165">
        <v>45350</v>
      </c>
      <c r="L6" s="165">
        <v>45352</v>
      </c>
      <c r="M6" s="165">
        <v>45384</v>
      </c>
      <c r="N6" s="165">
        <v>45415</v>
      </c>
      <c r="O6" s="188">
        <v>45447</v>
      </c>
      <c r="P6" s="165">
        <v>45478</v>
      </c>
      <c r="Q6" s="165">
        <v>45509</v>
      </c>
      <c r="R6" s="165">
        <v>45541</v>
      </c>
      <c r="S6" s="188">
        <v>45566</v>
      </c>
      <c r="T6" s="160" t="s">
        <v>225</v>
      </c>
    </row>
    <row r="7" spans="1:20" ht="12" thickBot="1">
      <c r="A7" s="12" t="s">
        <v>7</v>
      </c>
      <c r="B7" s="12" t="s">
        <v>7</v>
      </c>
      <c r="C7" s="12" t="s">
        <v>7</v>
      </c>
      <c r="D7" s="12" t="s">
        <v>7</v>
      </c>
      <c r="E7" s="13" t="s">
        <v>7</v>
      </c>
      <c r="F7" s="1"/>
      <c r="G7" s="1"/>
    </row>
    <row r="8" spans="1:20" ht="12" thickBot="1">
      <c r="A8" s="14" t="s">
        <v>8</v>
      </c>
      <c r="B8" s="15"/>
      <c r="C8" s="16"/>
      <c r="D8" s="15"/>
      <c r="E8" s="17">
        <f t="shared" ref="E8:T8" si="0">SUM(E10:E31)</f>
        <v>28520.033032079999</v>
      </c>
      <c r="F8" s="17">
        <f t="shared" si="0"/>
        <v>4010</v>
      </c>
      <c r="G8" s="17">
        <f t="shared" si="0"/>
        <v>4010</v>
      </c>
      <c r="H8" s="17">
        <f t="shared" si="0"/>
        <v>2349</v>
      </c>
      <c r="I8" s="17">
        <f t="shared" si="0"/>
        <v>2419</v>
      </c>
      <c r="J8" s="189">
        <f t="shared" si="0"/>
        <v>56</v>
      </c>
      <c r="K8" s="17">
        <f t="shared" si="0"/>
        <v>46</v>
      </c>
      <c r="L8" s="17">
        <f t="shared" si="0"/>
        <v>41</v>
      </c>
      <c r="M8" s="17">
        <f t="shared" si="0"/>
        <v>43</v>
      </c>
      <c r="N8" s="17">
        <f t="shared" si="0"/>
        <v>28</v>
      </c>
      <c r="O8" s="189">
        <f t="shared" si="0"/>
        <v>12</v>
      </c>
      <c r="P8" s="17">
        <f t="shared" si="0"/>
        <v>116</v>
      </c>
      <c r="Q8" s="17">
        <f t="shared" si="0"/>
        <v>3</v>
      </c>
      <c r="R8" s="17">
        <f t="shared" si="0"/>
        <v>62</v>
      </c>
      <c r="S8" s="189">
        <f>SUM(S10:S31)</f>
        <v>155</v>
      </c>
      <c r="T8" s="17">
        <f t="shared" si="0"/>
        <v>562</v>
      </c>
    </row>
    <row r="9" spans="1:20">
      <c r="A9" s="18"/>
      <c r="B9" s="18"/>
      <c r="C9" s="18"/>
      <c r="D9" s="18"/>
      <c r="E9" s="18"/>
      <c r="F9" s="1"/>
      <c r="G9" s="1"/>
      <c r="K9" s="134"/>
      <c r="L9" s="134"/>
      <c r="M9" s="134"/>
      <c r="N9" s="134"/>
      <c r="O9" s="191"/>
      <c r="P9" s="134"/>
      <c r="Q9" s="134"/>
      <c r="R9" s="134"/>
      <c r="S9" s="191"/>
    </row>
    <row r="10" spans="1:20">
      <c r="A10" s="19" t="s">
        <v>9</v>
      </c>
      <c r="B10" s="20"/>
      <c r="C10" s="21" t="s">
        <v>10</v>
      </c>
      <c r="D10" s="21" t="s">
        <v>203</v>
      </c>
      <c r="E10" s="22">
        <v>53</v>
      </c>
      <c r="F10" s="23">
        <v>0</v>
      </c>
      <c r="G10" s="23">
        <v>0</v>
      </c>
      <c r="H10" s="23">
        <v>51</v>
      </c>
      <c r="I10" s="23">
        <v>51</v>
      </c>
      <c r="J10" s="161"/>
      <c r="K10" s="159"/>
      <c r="L10" s="159"/>
      <c r="M10" s="159"/>
      <c r="N10" s="159"/>
      <c r="O10" s="161"/>
      <c r="P10" s="159"/>
      <c r="Q10" s="159"/>
      <c r="R10" s="159"/>
      <c r="S10" s="161"/>
      <c r="T10" s="159">
        <f t="shared" ref="T10:T31" si="1">SUM(J10:S10)</f>
        <v>0</v>
      </c>
    </row>
    <row r="11" spans="1:20">
      <c r="A11" s="19" t="s">
        <v>12</v>
      </c>
      <c r="B11" s="20"/>
      <c r="C11" s="21" t="s">
        <v>10</v>
      </c>
      <c r="D11" s="21" t="s">
        <v>11</v>
      </c>
      <c r="E11" s="22">
        <v>38</v>
      </c>
      <c r="F11" s="23">
        <v>0</v>
      </c>
      <c r="G11" s="23">
        <v>0</v>
      </c>
      <c r="H11" s="23">
        <v>0</v>
      </c>
      <c r="I11" s="23">
        <v>0</v>
      </c>
      <c r="J11" s="161"/>
      <c r="K11" s="159"/>
      <c r="L11" s="159"/>
      <c r="M11" s="159"/>
      <c r="N11" s="159"/>
      <c r="O11" s="161"/>
      <c r="P11" s="159"/>
      <c r="Q11" s="159"/>
      <c r="R11" s="159"/>
      <c r="S11" s="161"/>
      <c r="T11" s="159">
        <f t="shared" si="1"/>
        <v>0</v>
      </c>
    </row>
    <row r="12" spans="1:20">
      <c r="A12" s="19" t="s">
        <v>13</v>
      </c>
      <c r="B12" s="20"/>
      <c r="C12" s="21" t="s">
        <v>14</v>
      </c>
      <c r="D12" s="21" t="s">
        <v>11</v>
      </c>
      <c r="E12" s="22">
        <v>202</v>
      </c>
      <c r="F12" s="23">
        <v>0</v>
      </c>
      <c r="G12" s="23">
        <v>0</v>
      </c>
      <c r="H12" s="23">
        <v>0</v>
      </c>
      <c r="I12" s="23">
        <v>0</v>
      </c>
      <c r="J12" s="161"/>
      <c r="K12" s="159"/>
      <c r="L12" s="159"/>
      <c r="M12" s="159"/>
      <c r="N12" s="159"/>
      <c r="O12" s="161"/>
      <c r="P12" s="159"/>
      <c r="Q12" s="159"/>
      <c r="R12" s="159"/>
      <c r="S12" s="161"/>
      <c r="T12" s="159">
        <f t="shared" si="1"/>
        <v>0</v>
      </c>
    </row>
    <row r="13" spans="1:20">
      <c r="A13" s="19" t="s">
        <v>15</v>
      </c>
      <c r="B13" s="20"/>
      <c r="C13" s="24" t="s">
        <v>14</v>
      </c>
      <c r="D13" s="24" t="s">
        <v>11</v>
      </c>
      <c r="E13" s="25">
        <v>82</v>
      </c>
      <c r="F13" s="23">
        <v>0</v>
      </c>
      <c r="G13" s="23">
        <v>0</v>
      </c>
      <c r="H13" s="23">
        <v>0</v>
      </c>
      <c r="I13" s="23">
        <v>0</v>
      </c>
      <c r="J13" s="161"/>
      <c r="K13" s="159"/>
      <c r="L13" s="159"/>
      <c r="M13" s="159"/>
      <c r="N13" s="159"/>
      <c r="O13" s="161"/>
      <c r="P13" s="159"/>
      <c r="Q13" s="159"/>
      <c r="R13" s="159"/>
      <c r="S13" s="161"/>
      <c r="T13" s="159">
        <f t="shared" si="1"/>
        <v>0</v>
      </c>
    </row>
    <row r="14" spans="1:20">
      <c r="A14" s="19" t="s">
        <v>16</v>
      </c>
      <c r="B14" s="20"/>
      <c r="C14" s="21" t="s">
        <v>10</v>
      </c>
      <c r="D14" s="21" t="s">
        <v>17</v>
      </c>
      <c r="E14" s="22">
        <v>1025</v>
      </c>
      <c r="F14" s="26">
        <v>0</v>
      </c>
      <c r="G14" s="26">
        <v>0</v>
      </c>
      <c r="H14" s="26">
        <v>0</v>
      </c>
      <c r="I14" s="26">
        <v>0</v>
      </c>
      <c r="J14" s="161"/>
      <c r="K14" s="159"/>
      <c r="L14" s="159"/>
      <c r="M14" s="159"/>
      <c r="N14" s="159"/>
      <c r="O14" s="161"/>
      <c r="P14" s="159"/>
      <c r="Q14" s="159"/>
      <c r="R14" s="159"/>
      <c r="S14" s="161"/>
      <c r="T14" s="159">
        <f t="shared" si="1"/>
        <v>0</v>
      </c>
    </row>
    <row r="15" spans="1:20">
      <c r="A15" s="19" t="s">
        <v>18</v>
      </c>
      <c r="B15" s="20"/>
      <c r="C15" s="21" t="s">
        <v>10</v>
      </c>
      <c r="D15" s="21" t="s">
        <v>17</v>
      </c>
      <c r="E15" s="22">
        <v>391</v>
      </c>
      <c r="F15" s="26">
        <v>117</v>
      </c>
      <c r="G15" s="26">
        <v>117</v>
      </c>
      <c r="H15" s="26">
        <v>98</v>
      </c>
      <c r="I15" s="26">
        <v>98</v>
      </c>
      <c r="J15" s="161"/>
      <c r="K15" s="159"/>
      <c r="L15" s="159"/>
      <c r="M15" s="159"/>
      <c r="N15" s="159"/>
      <c r="O15" s="161"/>
      <c r="P15" s="159"/>
      <c r="Q15" s="159"/>
      <c r="R15" s="159"/>
      <c r="S15" s="161"/>
      <c r="T15" s="159">
        <f t="shared" si="1"/>
        <v>0</v>
      </c>
    </row>
    <row r="16" spans="1:20">
      <c r="A16" s="27" t="s">
        <v>19</v>
      </c>
      <c r="B16" s="28"/>
      <c r="C16" s="29" t="s">
        <v>10</v>
      </c>
      <c r="D16" s="29" t="s">
        <v>17</v>
      </c>
      <c r="E16" s="30">
        <v>1066</v>
      </c>
      <c r="F16" s="26">
        <v>250</v>
      </c>
      <c r="G16" s="26">
        <v>250</v>
      </c>
      <c r="H16" s="26">
        <v>200</v>
      </c>
      <c r="I16" s="26">
        <v>200</v>
      </c>
      <c r="J16" s="161"/>
      <c r="K16" s="159"/>
      <c r="L16" s="159"/>
      <c r="M16" s="159"/>
      <c r="N16" s="159"/>
      <c r="O16" s="161"/>
      <c r="P16" s="159"/>
      <c r="Q16" s="159"/>
      <c r="R16" s="159"/>
      <c r="S16" s="161"/>
      <c r="T16" s="159">
        <f t="shared" si="1"/>
        <v>0</v>
      </c>
    </row>
    <row r="17" spans="1:20">
      <c r="A17" s="27" t="s">
        <v>20</v>
      </c>
      <c r="B17" s="28"/>
      <c r="C17" s="29" t="s">
        <v>21</v>
      </c>
      <c r="D17" s="29" t="s">
        <v>11</v>
      </c>
      <c r="E17" s="30">
        <f>2406480*177.721/1000000</f>
        <v>427.68203208</v>
      </c>
      <c r="F17" s="26">
        <v>100</v>
      </c>
      <c r="G17" s="26">
        <v>100</v>
      </c>
      <c r="H17" s="26">
        <v>100</v>
      </c>
      <c r="I17" s="26">
        <v>100</v>
      </c>
      <c r="J17" s="161"/>
      <c r="K17" s="159"/>
      <c r="L17" s="159"/>
      <c r="M17" s="159">
        <v>38</v>
      </c>
      <c r="N17" s="159"/>
      <c r="O17" s="161"/>
      <c r="P17" s="159"/>
      <c r="Q17" s="159"/>
      <c r="R17" s="159">
        <v>53</v>
      </c>
      <c r="S17" s="161"/>
      <c r="T17" s="159">
        <f t="shared" si="1"/>
        <v>91</v>
      </c>
    </row>
    <row r="18" spans="1:20">
      <c r="A18" s="73" t="s">
        <v>240</v>
      </c>
      <c r="B18" s="114"/>
      <c r="C18" s="74" t="s">
        <v>24</v>
      </c>
      <c r="D18" s="74" t="s">
        <v>203</v>
      </c>
      <c r="E18" s="75">
        <f>15*177.721</f>
        <v>2665.8150000000001</v>
      </c>
      <c r="F18" s="26">
        <v>0</v>
      </c>
      <c r="G18" s="26">
        <v>0</v>
      </c>
      <c r="H18" s="26">
        <v>0</v>
      </c>
      <c r="I18" s="26">
        <v>70</v>
      </c>
      <c r="J18" s="161"/>
      <c r="K18" s="159"/>
      <c r="L18" s="159"/>
      <c r="M18" s="159"/>
      <c r="N18" s="159"/>
      <c r="O18" s="161"/>
      <c r="P18" s="159"/>
      <c r="Q18" s="159"/>
      <c r="R18" s="159"/>
      <c r="S18" s="161">
        <v>133</v>
      </c>
      <c r="T18" s="159">
        <f t="shared" si="1"/>
        <v>133</v>
      </c>
    </row>
    <row r="19" spans="1:20">
      <c r="A19" s="19" t="s">
        <v>22</v>
      </c>
      <c r="B19" s="31"/>
      <c r="C19" s="21" t="s">
        <v>10</v>
      </c>
      <c r="D19" s="21" t="s">
        <v>11</v>
      </c>
      <c r="E19" s="22">
        <v>1066.326</v>
      </c>
      <c r="F19" s="23"/>
      <c r="G19" s="23"/>
      <c r="H19" s="23">
        <v>0</v>
      </c>
      <c r="I19" s="23">
        <v>0</v>
      </c>
      <c r="J19" s="161"/>
      <c r="K19" s="159"/>
      <c r="L19" s="159"/>
      <c r="M19" s="159"/>
      <c r="N19" s="159"/>
      <c r="O19" s="161"/>
      <c r="P19" s="159"/>
      <c r="Q19" s="159"/>
      <c r="R19" s="159"/>
      <c r="S19" s="161"/>
      <c r="T19" s="159">
        <f t="shared" si="1"/>
        <v>0</v>
      </c>
    </row>
    <row r="20" spans="1:20">
      <c r="A20" s="28" t="s">
        <v>23</v>
      </c>
      <c r="B20" s="29"/>
      <c r="C20" s="29" t="s">
        <v>24</v>
      </c>
      <c r="D20" s="29" t="s">
        <v>17</v>
      </c>
      <c r="E20" s="30">
        <f>6*177.721</f>
        <v>1066.326</v>
      </c>
      <c r="F20" s="26">
        <v>101</v>
      </c>
      <c r="G20" s="26">
        <v>101</v>
      </c>
      <c r="H20" s="26">
        <v>0</v>
      </c>
      <c r="I20" s="26">
        <v>0</v>
      </c>
      <c r="J20" s="161"/>
      <c r="K20" s="159"/>
      <c r="L20" s="159"/>
      <c r="M20" s="159"/>
      <c r="N20" s="159"/>
      <c r="O20" s="161"/>
      <c r="P20" s="159"/>
      <c r="Q20" s="159"/>
      <c r="R20" s="159"/>
      <c r="S20" s="161"/>
      <c r="T20" s="159">
        <f t="shared" si="1"/>
        <v>0</v>
      </c>
    </row>
    <row r="21" spans="1:20">
      <c r="A21" s="19" t="s">
        <v>25</v>
      </c>
      <c r="B21" s="31"/>
      <c r="C21" s="21" t="s">
        <v>26</v>
      </c>
      <c r="D21" s="21" t="s">
        <v>17</v>
      </c>
      <c r="E21" s="22">
        <v>807</v>
      </c>
      <c r="F21" s="26">
        <v>0</v>
      </c>
      <c r="G21" s="26">
        <v>0</v>
      </c>
      <c r="H21" s="26">
        <v>0</v>
      </c>
      <c r="I21" s="26">
        <v>0</v>
      </c>
      <c r="J21" s="161"/>
      <c r="K21" s="159"/>
      <c r="L21" s="159"/>
      <c r="M21" s="159"/>
      <c r="N21" s="159"/>
      <c r="O21" s="161"/>
      <c r="P21" s="159"/>
      <c r="Q21" s="159"/>
      <c r="R21" s="159"/>
      <c r="S21" s="161"/>
      <c r="T21" s="159">
        <f t="shared" si="1"/>
        <v>0</v>
      </c>
    </row>
    <row r="22" spans="1:20">
      <c r="A22" s="19" t="s">
        <v>27</v>
      </c>
      <c r="B22" s="21"/>
      <c r="C22" s="21" t="s">
        <v>26</v>
      </c>
      <c r="D22" s="21" t="s">
        <v>17</v>
      </c>
      <c r="E22" s="22">
        <v>888</v>
      </c>
      <c r="F22" s="26">
        <v>78</v>
      </c>
      <c r="G22" s="26">
        <v>0</v>
      </c>
      <c r="H22" s="26">
        <v>0</v>
      </c>
      <c r="I22" s="26">
        <v>0</v>
      </c>
      <c r="J22" s="161"/>
      <c r="K22" s="159"/>
      <c r="L22" s="159"/>
      <c r="M22" s="159"/>
      <c r="N22" s="159"/>
      <c r="O22" s="161"/>
      <c r="P22" s="159"/>
      <c r="Q22" s="159"/>
      <c r="R22" s="159"/>
      <c r="S22" s="161"/>
      <c r="T22" s="159">
        <f t="shared" si="1"/>
        <v>0</v>
      </c>
    </row>
    <row r="23" spans="1:20">
      <c r="A23" s="27" t="s">
        <v>28</v>
      </c>
      <c r="B23" s="28"/>
      <c r="C23" s="29" t="s">
        <v>29</v>
      </c>
      <c r="D23" s="29" t="s">
        <v>17</v>
      </c>
      <c r="E23" s="30">
        <v>2786</v>
      </c>
      <c r="F23" s="26">
        <v>170</v>
      </c>
      <c r="G23" s="26">
        <v>170</v>
      </c>
      <c r="H23" s="26">
        <v>30</v>
      </c>
      <c r="I23" s="26">
        <v>30</v>
      </c>
      <c r="J23" s="161"/>
      <c r="K23" s="159"/>
      <c r="L23" s="159"/>
      <c r="M23" s="159"/>
      <c r="N23" s="159"/>
      <c r="O23" s="161">
        <v>2</v>
      </c>
      <c r="P23" s="159"/>
      <c r="Q23" s="159"/>
      <c r="R23" s="159"/>
      <c r="S23" s="161"/>
      <c r="T23" s="159">
        <f t="shared" si="1"/>
        <v>2</v>
      </c>
    </row>
    <row r="24" spans="1:20">
      <c r="A24" s="32" t="s">
        <v>30</v>
      </c>
      <c r="B24" s="20" t="s">
        <v>31</v>
      </c>
      <c r="C24" s="21" t="s">
        <v>29</v>
      </c>
      <c r="D24" s="21" t="s">
        <v>11</v>
      </c>
      <c r="E24" s="22">
        <v>3380</v>
      </c>
      <c r="F24" s="26">
        <v>250</v>
      </c>
      <c r="G24" s="26">
        <v>250</v>
      </c>
      <c r="H24" s="26">
        <v>150</v>
      </c>
      <c r="I24" s="26">
        <v>150</v>
      </c>
      <c r="J24" s="161">
        <v>56</v>
      </c>
      <c r="K24" s="159">
        <v>7</v>
      </c>
      <c r="L24" s="159">
        <v>11</v>
      </c>
      <c r="M24" s="159"/>
      <c r="N24" s="159">
        <v>6</v>
      </c>
      <c r="O24" s="161">
        <v>10</v>
      </c>
      <c r="P24" s="159">
        <v>92</v>
      </c>
      <c r="Q24" s="159">
        <v>3</v>
      </c>
      <c r="R24" s="159">
        <v>3</v>
      </c>
      <c r="S24" s="161">
        <v>22</v>
      </c>
      <c r="T24" s="159">
        <f t="shared" si="1"/>
        <v>210</v>
      </c>
    </row>
    <row r="25" spans="1:20">
      <c r="A25" s="19" t="s">
        <v>32</v>
      </c>
      <c r="B25" s="20"/>
      <c r="C25" s="21" t="s">
        <v>33</v>
      </c>
      <c r="D25" s="21" t="s">
        <v>11</v>
      </c>
      <c r="E25" s="22">
        <v>710.88400000000001</v>
      </c>
      <c r="F25" s="26">
        <v>100</v>
      </c>
      <c r="G25" s="26">
        <v>100</v>
      </c>
      <c r="H25" s="26">
        <v>0</v>
      </c>
      <c r="I25" s="26">
        <v>0</v>
      </c>
      <c r="J25" s="161"/>
      <c r="K25" s="159"/>
      <c r="L25" s="159"/>
      <c r="M25" s="159"/>
      <c r="N25" s="159"/>
      <c r="O25" s="161"/>
      <c r="P25" s="159"/>
      <c r="Q25" s="159"/>
      <c r="R25" s="159"/>
      <c r="S25" s="161"/>
      <c r="T25" s="159">
        <f t="shared" si="1"/>
        <v>0</v>
      </c>
    </row>
    <row r="26" spans="1:20">
      <c r="A26" s="33" t="s">
        <v>34</v>
      </c>
      <c r="B26" s="34"/>
      <c r="C26" s="35" t="s">
        <v>24</v>
      </c>
      <c r="D26" s="35" t="s">
        <v>17</v>
      </c>
      <c r="E26" s="36">
        <v>446</v>
      </c>
      <c r="F26" s="37">
        <v>44</v>
      </c>
      <c r="G26" s="37">
        <v>44</v>
      </c>
      <c r="H26" s="37">
        <v>145</v>
      </c>
      <c r="I26" s="37">
        <v>145</v>
      </c>
      <c r="J26" s="161"/>
      <c r="K26" s="159"/>
      <c r="L26" s="159"/>
      <c r="M26" s="159"/>
      <c r="N26" s="159"/>
      <c r="O26" s="161"/>
      <c r="P26" s="159"/>
      <c r="Q26" s="159"/>
      <c r="R26" s="159"/>
      <c r="S26" s="161"/>
      <c r="T26" s="159">
        <f t="shared" si="1"/>
        <v>0</v>
      </c>
    </row>
    <row r="27" spans="1:20">
      <c r="A27" s="33" t="s">
        <v>34</v>
      </c>
      <c r="B27" s="34"/>
      <c r="C27" s="35" t="s">
        <v>24</v>
      </c>
      <c r="D27" s="35" t="s">
        <v>35</v>
      </c>
      <c r="E27" s="36">
        <v>888</v>
      </c>
      <c r="F27" s="37">
        <v>0</v>
      </c>
      <c r="G27" s="37">
        <v>78</v>
      </c>
      <c r="H27" s="37">
        <v>75</v>
      </c>
      <c r="I27" s="37">
        <v>75</v>
      </c>
      <c r="J27" s="161"/>
      <c r="K27" s="159"/>
      <c r="L27" s="159"/>
      <c r="M27" s="159">
        <v>5</v>
      </c>
      <c r="N27" s="159">
        <v>22</v>
      </c>
      <c r="O27" s="161"/>
      <c r="P27" s="159">
        <v>24</v>
      </c>
      <c r="Q27" s="159"/>
      <c r="R27" s="159">
        <v>6</v>
      </c>
      <c r="S27" s="161"/>
      <c r="T27" s="159">
        <f t="shared" si="1"/>
        <v>57</v>
      </c>
    </row>
    <row r="28" spans="1:20">
      <c r="A28" s="27" t="s">
        <v>36</v>
      </c>
      <c r="B28" s="28"/>
      <c r="C28" s="29" t="s">
        <v>24</v>
      </c>
      <c r="D28" s="29" t="s">
        <v>11</v>
      </c>
      <c r="E28" s="30">
        <v>3554</v>
      </c>
      <c r="F28" s="38">
        <v>1750</v>
      </c>
      <c r="G28" s="38">
        <v>1750</v>
      </c>
      <c r="H28" s="38">
        <v>750</v>
      </c>
      <c r="I28" s="38">
        <v>750</v>
      </c>
      <c r="J28" s="161"/>
      <c r="K28" s="159">
        <v>39</v>
      </c>
      <c r="L28" s="159">
        <v>30</v>
      </c>
      <c r="M28" s="159"/>
      <c r="N28" s="159"/>
      <c r="O28" s="161"/>
      <c r="P28" s="159"/>
      <c r="Q28" s="159"/>
      <c r="R28" s="159"/>
      <c r="S28" s="161"/>
      <c r="T28" s="159">
        <f t="shared" si="1"/>
        <v>69</v>
      </c>
    </row>
    <row r="29" spans="1:20">
      <c r="A29" s="19" t="s">
        <v>37</v>
      </c>
      <c r="B29" s="20"/>
      <c r="C29" s="21" t="s">
        <v>29</v>
      </c>
      <c r="D29" s="21" t="s">
        <v>11</v>
      </c>
      <c r="E29" s="22">
        <v>902</v>
      </c>
      <c r="F29" s="26">
        <v>100</v>
      </c>
      <c r="G29" s="26">
        <v>100</v>
      </c>
      <c r="H29" s="26">
        <v>0</v>
      </c>
      <c r="I29" s="26">
        <v>0</v>
      </c>
      <c r="J29" s="161"/>
      <c r="K29" s="159"/>
      <c r="L29" s="159"/>
      <c r="M29" s="159"/>
      <c r="N29" s="159"/>
      <c r="O29" s="161"/>
      <c r="P29" s="159"/>
      <c r="Q29" s="159"/>
      <c r="R29" s="159"/>
      <c r="S29" s="161"/>
      <c r="T29" s="159">
        <f t="shared" si="1"/>
        <v>0</v>
      </c>
    </row>
    <row r="30" spans="1:20">
      <c r="A30" s="19" t="s">
        <v>38</v>
      </c>
      <c r="B30" s="20"/>
      <c r="C30" s="21" t="s">
        <v>39</v>
      </c>
      <c r="D30" s="21" t="s">
        <v>11</v>
      </c>
      <c r="E30" s="22">
        <v>675</v>
      </c>
      <c r="F30" s="26">
        <v>650</v>
      </c>
      <c r="G30" s="26">
        <v>650</v>
      </c>
      <c r="H30" s="26">
        <v>650</v>
      </c>
      <c r="I30" s="26">
        <v>650</v>
      </c>
      <c r="J30" s="161"/>
      <c r="K30" s="159"/>
      <c r="L30" s="159"/>
      <c r="M30" s="159"/>
      <c r="N30" s="159"/>
      <c r="O30" s="161"/>
      <c r="P30" s="159"/>
      <c r="Q30" s="159"/>
      <c r="R30" s="159"/>
      <c r="S30" s="161"/>
      <c r="T30" s="159">
        <f t="shared" si="1"/>
        <v>0</v>
      </c>
    </row>
    <row r="31" spans="1:20">
      <c r="A31" s="39" t="s">
        <v>40</v>
      </c>
      <c r="B31" s="40" t="s">
        <v>7</v>
      </c>
      <c r="C31" s="41" t="s">
        <v>41</v>
      </c>
      <c r="D31" s="41" t="s">
        <v>11</v>
      </c>
      <c r="E31" s="42">
        <v>5400</v>
      </c>
      <c r="F31" s="23">
        <v>300</v>
      </c>
      <c r="G31" s="23">
        <v>300</v>
      </c>
      <c r="H31" s="23">
        <v>100</v>
      </c>
      <c r="I31" s="23">
        <v>100</v>
      </c>
      <c r="J31" s="161"/>
      <c r="K31" s="159"/>
      <c r="L31" s="159"/>
      <c r="M31" s="159"/>
      <c r="N31" s="159"/>
      <c r="O31" s="161"/>
      <c r="P31" s="159"/>
      <c r="Q31" s="159"/>
      <c r="R31" s="159"/>
      <c r="S31" s="161"/>
      <c r="T31" s="159">
        <f t="shared" si="1"/>
        <v>0</v>
      </c>
    </row>
    <row r="32" spans="1:20" ht="12" thickBot="1">
      <c r="A32" s="43" t="s">
        <v>7</v>
      </c>
      <c r="B32" s="43" t="s">
        <v>7</v>
      </c>
      <c r="C32" s="44" t="s">
        <v>7</v>
      </c>
      <c r="D32" s="44" t="s">
        <v>7</v>
      </c>
      <c r="E32" s="44" t="s">
        <v>7</v>
      </c>
      <c r="F32" s="1"/>
      <c r="G32" s="1"/>
    </row>
    <row r="33" spans="1:20" ht="12" thickBot="1">
      <c r="A33" s="45" t="s">
        <v>42</v>
      </c>
      <c r="B33" s="46"/>
      <c r="C33" s="46"/>
      <c r="D33" s="47"/>
      <c r="E33" s="17">
        <f t="shared" ref="E33:T33" si="2">SUM(E35:E42)</f>
        <v>2795.1389799999997</v>
      </c>
      <c r="F33" s="17">
        <f t="shared" si="2"/>
        <v>481</v>
      </c>
      <c r="G33" s="17">
        <f t="shared" si="2"/>
        <v>481</v>
      </c>
      <c r="H33" s="17">
        <f t="shared" si="2"/>
        <v>156</v>
      </c>
      <c r="I33" s="17">
        <f t="shared" si="2"/>
        <v>156</v>
      </c>
      <c r="J33" s="189">
        <f t="shared" si="2"/>
        <v>0</v>
      </c>
      <c r="K33" s="17">
        <f t="shared" si="2"/>
        <v>0</v>
      </c>
      <c r="L33" s="17">
        <f t="shared" si="2"/>
        <v>0</v>
      </c>
      <c r="M33" s="17">
        <f t="shared" si="2"/>
        <v>0</v>
      </c>
      <c r="N33" s="17">
        <f t="shared" ref="N33:S33" si="3">SUM(N35:N42)</f>
        <v>0</v>
      </c>
      <c r="O33" s="189">
        <f t="shared" si="3"/>
        <v>0</v>
      </c>
      <c r="P33" s="17">
        <f t="shared" si="3"/>
        <v>0</v>
      </c>
      <c r="Q33" s="17">
        <f t="shared" si="3"/>
        <v>0</v>
      </c>
      <c r="R33" s="17">
        <f t="shared" si="3"/>
        <v>0</v>
      </c>
      <c r="S33" s="189">
        <f t="shared" si="3"/>
        <v>0</v>
      </c>
      <c r="T33" s="17">
        <f t="shared" si="2"/>
        <v>0</v>
      </c>
    </row>
    <row r="34" spans="1:20">
      <c r="A34" s="43"/>
      <c r="B34" s="43" t="s">
        <v>7</v>
      </c>
      <c r="C34" s="44" t="s">
        <v>7</v>
      </c>
      <c r="D34" s="44" t="s">
        <v>7</v>
      </c>
      <c r="E34" s="44" t="s">
        <v>7</v>
      </c>
      <c r="F34" s="1"/>
      <c r="G34" s="1"/>
    </row>
    <row r="35" spans="1:20">
      <c r="A35" s="19" t="s">
        <v>43</v>
      </c>
      <c r="B35" s="20"/>
      <c r="C35" s="21" t="s">
        <v>44</v>
      </c>
      <c r="D35" s="21" t="s">
        <v>11</v>
      </c>
      <c r="E35" s="22">
        <v>956.13897999999995</v>
      </c>
      <c r="F35" s="48">
        <v>150</v>
      </c>
      <c r="G35" s="48">
        <v>150</v>
      </c>
      <c r="H35" s="48">
        <v>0</v>
      </c>
      <c r="I35" s="48">
        <v>0</v>
      </c>
      <c r="J35" s="161"/>
      <c r="K35" s="159"/>
      <c r="L35" s="159"/>
      <c r="M35" s="159"/>
      <c r="N35" s="159"/>
      <c r="O35" s="161"/>
      <c r="P35" s="159"/>
      <c r="Q35" s="159"/>
      <c r="R35" s="159"/>
      <c r="S35" s="161"/>
      <c r="T35" s="159">
        <f t="shared" ref="T35:T42" si="4">SUM(J35:S35)</f>
        <v>0</v>
      </c>
    </row>
    <row r="36" spans="1:20">
      <c r="A36" s="19" t="s">
        <v>45</v>
      </c>
      <c r="B36" s="21"/>
      <c r="C36" s="21" t="s">
        <v>44</v>
      </c>
      <c r="D36" s="21" t="s">
        <v>11</v>
      </c>
      <c r="E36" s="22">
        <v>667</v>
      </c>
      <c r="F36" s="48">
        <v>50</v>
      </c>
      <c r="G36" s="48">
        <v>50</v>
      </c>
      <c r="H36" s="48">
        <v>50</v>
      </c>
      <c r="I36" s="48">
        <v>50</v>
      </c>
      <c r="J36" s="161"/>
      <c r="K36" s="159"/>
      <c r="L36" s="159"/>
      <c r="M36" s="159"/>
      <c r="N36" s="159"/>
      <c r="O36" s="161"/>
      <c r="P36" s="159"/>
      <c r="Q36" s="159"/>
      <c r="R36" s="159"/>
      <c r="S36" s="161"/>
      <c r="T36" s="159">
        <f t="shared" si="4"/>
        <v>0</v>
      </c>
    </row>
    <row r="37" spans="1:20">
      <c r="A37" s="19" t="s">
        <v>46</v>
      </c>
      <c r="B37" s="21"/>
      <c r="C37" s="21" t="s">
        <v>47</v>
      </c>
      <c r="D37" s="21" t="s">
        <v>11</v>
      </c>
      <c r="E37" s="22">
        <v>29</v>
      </c>
      <c r="F37" s="48">
        <v>20</v>
      </c>
      <c r="G37" s="48">
        <v>20</v>
      </c>
      <c r="H37" s="48">
        <v>20</v>
      </c>
      <c r="I37" s="48">
        <v>20</v>
      </c>
      <c r="J37" s="161"/>
      <c r="K37" s="159"/>
      <c r="L37" s="159"/>
      <c r="M37" s="159"/>
      <c r="N37" s="159"/>
      <c r="O37" s="161"/>
      <c r="P37" s="159"/>
      <c r="Q37" s="159"/>
      <c r="R37" s="159"/>
      <c r="S37" s="161"/>
      <c r="T37" s="159">
        <f t="shared" si="4"/>
        <v>0</v>
      </c>
    </row>
    <row r="38" spans="1:20">
      <c r="A38" s="49" t="s">
        <v>48</v>
      </c>
      <c r="B38" s="29"/>
      <c r="C38" s="29" t="s">
        <v>49</v>
      </c>
      <c r="D38" s="29" t="s">
        <v>11</v>
      </c>
      <c r="E38" s="30">
        <v>109</v>
      </c>
      <c r="F38" s="48">
        <v>109</v>
      </c>
      <c r="G38" s="48">
        <v>109</v>
      </c>
      <c r="H38" s="48">
        <v>0</v>
      </c>
      <c r="I38" s="48">
        <v>0</v>
      </c>
      <c r="J38" s="161"/>
      <c r="K38" s="159"/>
      <c r="L38" s="159"/>
      <c r="M38" s="159"/>
      <c r="N38" s="159"/>
      <c r="O38" s="161"/>
      <c r="P38" s="159"/>
      <c r="Q38" s="159"/>
      <c r="R38" s="159"/>
      <c r="S38" s="161"/>
      <c r="T38" s="159">
        <f t="shared" si="4"/>
        <v>0</v>
      </c>
    </row>
    <row r="39" spans="1:20">
      <c r="A39" s="49" t="s">
        <v>50</v>
      </c>
      <c r="B39" s="29"/>
      <c r="C39" s="29" t="s">
        <v>49</v>
      </c>
      <c r="D39" s="29" t="s">
        <v>11</v>
      </c>
      <c r="E39" s="30">
        <v>66</v>
      </c>
      <c r="F39" s="48">
        <v>66</v>
      </c>
      <c r="G39" s="48">
        <v>66</v>
      </c>
      <c r="H39" s="48">
        <v>0</v>
      </c>
      <c r="I39" s="48">
        <v>0</v>
      </c>
      <c r="J39" s="161"/>
      <c r="K39" s="159"/>
      <c r="L39" s="159"/>
      <c r="M39" s="159"/>
      <c r="N39" s="159"/>
      <c r="O39" s="161"/>
      <c r="P39" s="159"/>
      <c r="Q39" s="159"/>
      <c r="R39" s="159"/>
      <c r="S39" s="161"/>
      <c r="T39" s="159">
        <f t="shared" si="4"/>
        <v>0</v>
      </c>
    </row>
    <row r="40" spans="1:20">
      <c r="A40" s="49" t="s">
        <v>51</v>
      </c>
      <c r="B40" s="29"/>
      <c r="C40" s="29" t="s">
        <v>49</v>
      </c>
      <c r="D40" s="29" t="s">
        <v>11</v>
      </c>
      <c r="E40" s="30">
        <v>29</v>
      </c>
      <c r="F40" s="48">
        <v>29</v>
      </c>
      <c r="G40" s="48">
        <v>29</v>
      </c>
      <c r="H40" s="48">
        <v>29</v>
      </c>
      <c r="I40" s="48">
        <v>29</v>
      </c>
      <c r="J40" s="161"/>
      <c r="K40" s="159"/>
      <c r="L40" s="159"/>
      <c r="M40" s="159"/>
      <c r="N40" s="159"/>
      <c r="O40" s="161"/>
      <c r="P40" s="159"/>
      <c r="Q40" s="159"/>
      <c r="R40" s="159"/>
      <c r="S40" s="161"/>
      <c r="T40" s="159">
        <f t="shared" si="4"/>
        <v>0</v>
      </c>
    </row>
    <row r="41" spans="1:20">
      <c r="A41" s="49" t="s">
        <v>52</v>
      </c>
      <c r="B41" s="29"/>
      <c r="C41" s="29" t="s">
        <v>49</v>
      </c>
      <c r="D41" s="29" t="s">
        <v>11</v>
      </c>
      <c r="E41" s="30">
        <v>341</v>
      </c>
      <c r="F41" s="48">
        <v>57</v>
      </c>
      <c r="G41" s="48">
        <v>57</v>
      </c>
      <c r="H41" s="48">
        <v>57</v>
      </c>
      <c r="I41" s="48">
        <v>57</v>
      </c>
      <c r="J41" s="161"/>
      <c r="K41" s="159"/>
      <c r="L41" s="159"/>
      <c r="M41" s="159"/>
      <c r="N41" s="159"/>
      <c r="O41" s="161"/>
      <c r="P41" s="159"/>
      <c r="Q41" s="159"/>
      <c r="R41" s="159"/>
      <c r="S41" s="161"/>
      <c r="T41" s="159">
        <f t="shared" si="4"/>
        <v>0</v>
      </c>
    </row>
    <row r="42" spans="1:20">
      <c r="A42" s="19" t="s">
        <v>53</v>
      </c>
      <c r="B42" s="21"/>
      <c r="C42" s="21" t="s">
        <v>54</v>
      </c>
      <c r="D42" s="21" t="s">
        <v>11</v>
      </c>
      <c r="E42" s="22">
        <v>598</v>
      </c>
      <c r="F42" s="48">
        <v>0</v>
      </c>
      <c r="G42" s="48">
        <v>0</v>
      </c>
      <c r="H42" s="48">
        <v>0</v>
      </c>
      <c r="I42" s="48">
        <v>0</v>
      </c>
      <c r="J42" s="161"/>
      <c r="K42" s="159"/>
      <c r="L42" s="159"/>
      <c r="M42" s="159"/>
      <c r="N42" s="159"/>
      <c r="O42" s="161"/>
      <c r="P42" s="159"/>
      <c r="Q42" s="159"/>
      <c r="R42" s="159"/>
      <c r="S42" s="161"/>
      <c r="T42" s="159">
        <f t="shared" si="4"/>
        <v>0</v>
      </c>
    </row>
    <row r="43" spans="1:20" ht="12" thickBot="1">
      <c r="A43" s="43" t="s">
        <v>7</v>
      </c>
      <c r="B43" s="43" t="s">
        <v>7</v>
      </c>
      <c r="C43" s="44" t="s">
        <v>7</v>
      </c>
      <c r="D43" s="44" t="s">
        <v>7</v>
      </c>
      <c r="E43" s="44" t="s">
        <v>7</v>
      </c>
      <c r="F43" s="1"/>
      <c r="G43" s="1"/>
    </row>
    <row r="44" spans="1:20" ht="12" thickBot="1">
      <c r="A44" s="14" t="s">
        <v>55</v>
      </c>
      <c r="B44" s="15"/>
      <c r="C44" s="50"/>
      <c r="D44" s="47"/>
      <c r="E44" s="17">
        <f t="shared" ref="E44:T44" si="5">SUM(E46:E73)</f>
        <v>128004.08900000001</v>
      </c>
      <c r="F44" s="17">
        <f t="shared" si="5"/>
        <v>7611</v>
      </c>
      <c r="G44" s="17">
        <f t="shared" si="5"/>
        <v>7611</v>
      </c>
      <c r="H44" s="17">
        <f t="shared" si="5"/>
        <v>2740</v>
      </c>
      <c r="I44" s="17">
        <f t="shared" si="5"/>
        <v>3640</v>
      </c>
      <c r="J44" s="189">
        <f t="shared" si="5"/>
        <v>233</v>
      </c>
      <c r="K44" s="17">
        <f t="shared" si="5"/>
        <v>78</v>
      </c>
      <c r="L44" s="17">
        <f t="shared" si="5"/>
        <v>107</v>
      </c>
      <c r="M44" s="17">
        <f t="shared" si="5"/>
        <v>41</v>
      </c>
      <c r="N44" s="17">
        <f t="shared" si="5"/>
        <v>236</v>
      </c>
      <c r="O44" s="189">
        <f t="shared" si="5"/>
        <v>0</v>
      </c>
      <c r="P44" s="17">
        <f t="shared" si="5"/>
        <v>7</v>
      </c>
      <c r="Q44" s="17">
        <f t="shared" si="5"/>
        <v>0</v>
      </c>
      <c r="R44" s="17">
        <f t="shared" si="5"/>
        <v>48</v>
      </c>
      <c r="S44" s="189">
        <f>SUM(S46:S73)</f>
        <v>1247</v>
      </c>
      <c r="T44" s="17">
        <f t="shared" si="5"/>
        <v>1997</v>
      </c>
    </row>
    <row r="45" spans="1:20">
      <c r="A45" s="43" t="s">
        <v>7</v>
      </c>
      <c r="B45" s="43" t="s">
        <v>7</v>
      </c>
      <c r="C45" s="44" t="s">
        <v>7</v>
      </c>
      <c r="D45" s="44" t="s">
        <v>7</v>
      </c>
      <c r="E45" s="44" t="s">
        <v>7</v>
      </c>
      <c r="F45" s="1"/>
      <c r="G45" s="1"/>
    </row>
    <row r="46" spans="1:20">
      <c r="A46" s="19" t="s">
        <v>56</v>
      </c>
      <c r="B46" s="51"/>
      <c r="C46" s="21" t="s">
        <v>57</v>
      </c>
      <c r="D46" s="21" t="s">
        <v>17</v>
      </c>
      <c r="E46" s="22">
        <v>5268</v>
      </c>
      <c r="F46" s="26">
        <v>600</v>
      </c>
      <c r="G46" s="26">
        <v>600</v>
      </c>
      <c r="H46" s="26">
        <v>400</v>
      </c>
      <c r="I46" s="26">
        <v>400</v>
      </c>
      <c r="J46" s="161"/>
      <c r="K46" s="159"/>
      <c r="L46" s="159"/>
      <c r="M46" s="159"/>
      <c r="N46" s="159">
        <v>58</v>
      </c>
      <c r="O46" s="161"/>
      <c r="P46" s="159"/>
      <c r="Q46" s="159"/>
      <c r="R46" s="159">
        <v>7</v>
      </c>
      <c r="S46" s="161"/>
      <c r="T46" s="159">
        <f t="shared" ref="T46:T73" si="6">SUM(J46:S46)</f>
        <v>65</v>
      </c>
    </row>
    <row r="47" spans="1:20">
      <c r="A47" s="19" t="s">
        <v>58</v>
      </c>
      <c r="B47" s="31"/>
      <c r="C47" s="21" t="s">
        <v>24</v>
      </c>
      <c r="D47" s="21" t="s">
        <v>17</v>
      </c>
      <c r="E47" s="22">
        <v>4167</v>
      </c>
      <c r="F47" s="26">
        <v>643</v>
      </c>
      <c r="G47" s="26">
        <v>643</v>
      </c>
      <c r="H47" s="26">
        <v>399</v>
      </c>
      <c r="I47" s="26">
        <v>399</v>
      </c>
      <c r="J47" s="161">
        <v>62</v>
      </c>
      <c r="K47" s="159">
        <v>78</v>
      </c>
      <c r="L47" s="159">
        <v>107</v>
      </c>
      <c r="M47" s="159"/>
      <c r="N47" s="159">
        <v>150</v>
      </c>
      <c r="O47" s="161"/>
      <c r="P47" s="159"/>
      <c r="Q47" s="159"/>
      <c r="R47" s="159"/>
      <c r="S47" s="161"/>
      <c r="T47" s="159">
        <f t="shared" si="6"/>
        <v>397</v>
      </c>
    </row>
    <row r="48" spans="1:20">
      <c r="A48" s="19" t="s">
        <v>56</v>
      </c>
      <c r="B48" s="31"/>
      <c r="C48" s="21" t="s">
        <v>59</v>
      </c>
      <c r="D48" s="21" t="s">
        <v>17</v>
      </c>
      <c r="E48" s="22">
        <v>4776</v>
      </c>
      <c r="F48" s="26">
        <v>500</v>
      </c>
      <c r="G48" s="26">
        <v>500</v>
      </c>
      <c r="H48" s="26">
        <v>300</v>
      </c>
      <c r="I48" s="26">
        <v>300</v>
      </c>
      <c r="J48" s="161"/>
      <c r="K48" s="159"/>
      <c r="L48" s="159"/>
      <c r="M48" s="159"/>
      <c r="N48" s="159"/>
      <c r="O48" s="161"/>
      <c r="P48" s="159"/>
      <c r="Q48" s="159"/>
      <c r="R48" s="159"/>
      <c r="S48" s="161"/>
      <c r="T48" s="159">
        <f t="shared" si="6"/>
        <v>0</v>
      </c>
    </row>
    <row r="49" spans="1:20">
      <c r="A49" s="52" t="s">
        <v>204</v>
      </c>
      <c r="B49" s="53"/>
      <c r="C49" s="54" t="s">
        <v>29</v>
      </c>
      <c r="D49" s="54" t="s">
        <v>17</v>
      </c>
      <c r="E49" s="55">
        <v>2602</v>
      </c>
      <c r="F49" s="26">
        <v>0</v>
      </c>
      <c r="G49" s="26">
        <v>0</v>
      </c>
      <c r="H49" s="26">
        <v>0</v>
      </c>
      <c r="I49" s="26">
        <v>0</v>
      </c>
      <c r="J49" s="161"/>
      <c r="K49" s="159"/>
      <c r="L49" s="159"/>
      <c r="M49" s="159"/>
      <c r="N49" s="159"/>
      <c r="O49" s="161"/>
      <c r="P49" s="159"/>
      <c r="Q49" s="159"/>
      <c r="R49" s="159"/>
      <c r="S49" s="161"/>
      <c r="T49" s="159">
        <f t="shared" si="6"/>
        <v>0</v>
      </c>
    </row>
    <row r="50" spans="1:20">
      <c r="A50" s="19" t="s">
        <v>60</v>
      </c>
      <c r="B50" s="21" t="s">
        <v>61</v>
      </c>
      <c r="C50" s="21" t="s">
        <v>57</v>
      </c>
      <c r="D50" s="21" t="s">
        <v>17</v>
      </c>
      <c r="E50" s="22">
        <v>17322</v>
      </c>
      <c r="F50" s="26">
        <v>400</v>
      </c>
      <c r="G50" s="26">
        <v>400</v>
      </c>
      <c r="H50" s="26">
        <v>200</v>
      </c>
      <c r="I50" s="26">
        <v>200</v>
      </c>
      <c r="J50" s="161"/>
      <c r="K50" s="159"/>
      <c r="L50" s="159"/>
      <c r="M50" s="159"/>
      <c r="N50" s="159"/>
      <c r="O50" s="161"/>
      <c r="P50" s="159"/>
      <c r="Q50" s="159"/>
      <c r="R50" s="159"/>
      <c r="S50" s="161"/>
      <c r="T50" s="159">
        <f t="shared" si="6"/>
        <v>0</v>
      </c>
    </row>
    <row r="51" spans="1:20">
      <c r="A51" s="19" t="s">
        <v>60</v>
      </c>
      <c r="B51" s="21" t="s">
        <v>61</v>
      </c>
      <c r="C51" s="21" t="s">
        <v>59</v>
      </c>
      <c r="D51" s="21" t="s">
        <v>17</v>
      </c>
      <c r="E51" s="22">
        <v>3389</v>
      </c>
      <c r="F51" s="26">
        <v>500</v>
      </c>
      <c r="G51" s="26">
        <v>500</v>
      </c>
      <c r="H51" s="26">
        <v>200</v>
      </c>
      <c r="I51" s="26">
        <v>200</v>
      </c>
      <c r="J51" s="161"/>
      <c r="K51" s="159"/>
      <c r="L51" s="159"/>
      <c r="M51" s="159"/>
      <c r="N51" s="159"/>
      <c r="O51" s="161"/>
      <c r="P51" s="159"/>
      <c r="Q51" s="159"/>
      <c r="R51" s="159"/>
      <c r="S51" s="161"/>
      <c r="T51" s="159">
        <f t="shared" si="6"/>
        <v>0</v>
      </c>
    </row>
    <row r="52" spans="1:20">
      <c r="A52" s="19" t="s">
        <v>62</v>
      </c>
      <c r="B52" s="21" t="s">
        <v>61</v>
      </c>
      <c r="C52" s="21" t="s">
        <v>57</v>
      </c>
      <c r="D52" s="21" t="s">
        <v>17</v>
      </c>
      <c r="E52" s="22">
        <v>5845</v>
      </c>
      <c r="F52" s="26">
        <v>0</v>
      </c>
      <c r="G52" s="26">
        <v>0</v>
      </c>
      <c r="H52" s="26"/>
      <c r="I52" s="26"/>
      <c r="J52" s="161"/>
      <c r="K52" s="159"/>
      <c r="L52" s="159"/>
      <c r="M52" s="159"/>
      <c r="N52" s="159"/>
      <c r="O52" s="161"/>
      <c r="P52" s="159"/>
      <c r="Q52" s="159"/>
      <c r="R52" s="159"/>
      <c r="S52" s="161"/>
      <c r="T52" s="159">
        <f t="shared" si="6"/>
        <v>0</v>
      </c>
    </row>
    <row r="53" spans="1:20">
      <c r="A53" s="19" t="s">
        <v>63</v>
      </c>
      <c r="B53" s="21" t="s">
        <v>61</v>
      </c>
      <c r="C53" s="21" t="s">
        <v>57</v>
      </c>
      <c r="D53" s="21" t="s">
        <v>17</v>
      </c>
      <c r="E53" s="22">
        <v>11690</v>
      </c>
      <c r="F53" s="26">
        <v>600</v>
      </c>
      <c r="G53" s="26">
        <v>600</v>
      </c>
      <c r="H53" s="26">
        <v>300</v>
      </c>
      <c r="I53" s="26">
        <v>300</v>
      </c>
      <c r="J53" s="161">
        <v>152</v>
      </c>
      <c r="K53" s="159"/>
      <c r="L53" s="159"/>
      <c r="M53" s="159"/>
      <c r="N53" s="159">
        <v>7</v>
      </c>
      <c r="O53" s="161"/>
      <c r="P53" s="159"/>
      <c r="Q53" s="159"/>
      <c r="R53" s="159"/>
      <c r="S53" s="161">
        <v>240</v>
      </c>
      <c r="T53" s="159">
        <f t="shared" si="6"/>
        <v>399</v>
      </c>
    </row>
    <row r="54" spans="1:20">
      <c r="A54" s="19" t="s">
        <v>64</v>
      </c>
      <c r="B54" s="21" t="s">
        <v>61</v>
      </c>
      <c r="C54" s="21" t="s">
        <v>65</v>
      </c>
      <c r="D54" s="21" t="s">
        <v>17</v>
      </c>
      <c r="E54" s="22">
        <v>7570</v>
      </c>
      <c r="F54" s="26">
        <v>1618</v>
      </c>
      <c r="G54" s="26">
        <v>1618</v>
      </c>
      <c r="H54" s="26">
        <v>0</v>
      </c>
      <c r="I54" s="26">
        <v>0</v>
      </c>
      <c r="J54" s="161"/>
      <c r="K54" s="159"/>
      <c r="L54" s="159"/>
      <c r="M54" s="159"/>
      <c r="N54" s="159"/>
      <c r="O54" s="161"/>
      <c r="P54" s="159"/>
      <c r="Q54" s="159"/>
      <c r="R54" s="159"/>
      <c r="S54" s="161"/>
      <c r="T54" s="159">
        <f t="shared" si="6"/>
        <v>0</v>
      </c>
    </row>
    <row r="55" spans="1:20">
      <c r="A55" s="19" t="s">
        <v>66</v>
      </c>
      <c r="B55" s="21"/>
      <c r="C55" s="21" t="s">
        <v>41</v>
      </c>
      <c r="D55" s="21" t="s">
        <v>11</v>
      </c>
      <c r="E55" s="22">
        <v>4900</v>
      </c>
      <c r="F55" s="48">
        <v>200</v>
      </c>
      <c r="G55" s="48">
        <v>200</v>
      </c>
      <c r="H55" s="48">
        <v>100</v>
      </c>
      <c r="I55" s="48">
        <v>100</v>
      </c>
      <c r="J55" s="161"/>
      <c r="K55" s="159"/>
      <c r="L55" s="159"/>
      <c r="M55" s="159"/>
      <c r="N55" s="159"/>
      <c r="O55" s="161"/>
      <c r="P55" s="159"/>
      <c r="Q55" s="159"/>
      <c r="R55" s="159"/>
      <c r="S55" s="161"/>
      <c r="T55" s="159">
        <f t="shared" si="6"/>
        <v>0</v>
      </c>
    </row>
    <row r="56" spans="1:20">
      <c r="A56" s="73" t="s">
        <v>242</v>
      </c>
      <c r="B56" s="74"/>
      <c r="C56" s="74" t="s">
        <v>41</v>
      </c>
      <c r="D56" s="74" t="s">
        <v>11</v>
      </c>
      <c r="E56" s="75">
        <v>1300</v>
      </c>
      <c r="F56" s="177"/>
      <c r="G56" s="177"/>
      <c r="H56" s="177">
        <v>0</v>
      </c>
      <c r="I56" s="177">
        <v>400</v>
      </c>
      <c r="J56" s="161"/>
      <c r="K56" s="159"/>
      <c r="L56" s="159"/>
      <c r="M56" s="159"/>
      <c r="N56" s="159"/>
      <c r="O56" s="161"/>
      <c r="P56" s="159"/>
      <c r="Q56" s="159"/>
      <c r="R56" s="159"/>
      <c r="S56" s="161"/>
      <c r="T56" s="159">
        <f t="shared" si="6"/>
        <v>0</v>
      </c>
    </row>
    <row r="57" spans="1:20">
      <c r="A57" s="19" t="s">
        <v>67</v>
      </c>
      <c r="B57" s="20"/>
      <c r="C57" s="21" t="s">
        <v>68</v>
      </c>
      <c r="D57" s="21" t="s">
        <v>11</v>
      </c>
      <c r="E57" s="21">
        <v>1058</v>
      </c>
      <c r="F57" s="48">
        <v>50</v>
      </c>
      <c r="G57" s="48">
        <v>50</v>
      </c>
      <c r="H57" s="48">
        <v>50</v>
      </c>
      <c r="I57" s="48">
        <v>50</v>
      </c>
      <c r="J57" s="161"/>
      <c r="K57" s="159"/>
      <c r="L57" s="159"/>
      <c r="M57" s="159"/>
      <c r="N57" s="159"/>
      <c r="O57" s="161"/>
      <c r="P57" s="159"/>
      <c r="Q57" s="159"/>
      <c r="R57" s="159"/>
      <c r="S57" s="161"/>
      <c r="T57" s="159">
        <f t="shared" si="6"/>
        <v>0</v>
      </c>
    </row>
    <row r="58" spans="1:20">
      <c r="A58" s="19" t="s">
        <v>69</v>
      </c>
      <c r="B58" s="20"/>
      <c r="C58" s="21" t="s">
        <v>68</v>
      </c>
      <c r="D58" s="21" t="s">
        <v>11</v>
      </c>
      <c r="E58" s="21">
        <f>20.2*200</f>
        <v>4040</v>
      </c>
      <c r="F58" s="48">
        <v>350</v>
      </c>
      <c r="G58" s="48">
        <v>350</v>
      </c>
      <c r="H58" s="48">
        <v>200</v>
      </c>
      <c r="I58" s="174">
        <v>200</v>
      </c>
      <c r="J58" s="161"/>
      <c r="K58" s="159"/>
      <c r="L58" s="159"/>
      <c r="M58" s="159"/>
      <c r="N58" s="159"/>
      <c r="O58" s="161"/>
      <c r="P58" s="159"/>
      <c r="Q58" s="159"/>
      <c r="R58" s="159"/>
      <c r="S58" s="161"/>
      <c r="T58" s="159">
        <f t="shared" si="6"/>
        <v>0</v>
      </c>
    </row>
    <row r="59" spans="1:20">
      <c r="A59" s="19" t="s">
        <v>202</v>
      </c>
      <c r="B59" s="19"/>
      <c r="C59" s="21" t="s">
        <v>68</v>
      </c>
      <c r="D59" s="21" t="s">
        <v>11</v>
      </c>
      <c r="E59" s="21">
        <f>12*200</f>
        <v>2400</v>
      </c>
      <c r="F59" s="48">
        <v>200</v>
      </c>
      <c r="G59" s="48">
        <v>200</v>
      </c>
      <c r="H59" s="48">
        <v>100</v>
      </c>
      <c r="I59" s="174">
        <v>100</v>
      </c>
      <c r="J59" s="161"/>
      <c r="K59" s="159"/>
      <c r="L59" s="159"/>
      <c r="M59" s="159"/>
      <c r="N59" s="159"/>
      <c r="O59" s="161"/>
      <c r="P59" s="159"/>
      <c r="Q59" s="159"/>
      <c r="R59" s="159"/>
      <c r="S59" s="161">
        <v>737</v>
      </c>
      <c r="T59" s="159">
        <f t="shared" si="6"/>
        <v>737</v>
      </c>
    </row>
    <row r="60" spans="1:20">
      <c r="A60" s="19" t="s">
        <v>70</v>
      </c>
      <c r="B60" s="20"/>
      <c r="C60" s="21" t="s">
        <v>71</v>
      </c>
      <c r="D60" s="21" t="s">
        <v>11</v>
      </c>
      <c r="E60" s="21">
        <v>1073</v>
      </c>
      <c r="F60" s="48">
        <v>50</v>
      </c>
      <c r="G60" s="48">
        <v>50</v>
      </c>
      <c r="H60" s="48">
        <v>0</v>
      </c>
      <c r="I60" s="48">
        <v>0</v>
      </c>
      <c r="J60" s="161"/>
      <c r="K60" s="159"/>
      <c r="L60" s="159"/>
      <c r="M60" s="159"/>
      <c r="N60" s="159"/>
      <c r="O60" s="161"/>
      <c r="P60" s="159"/>
      <c r="Q60" s="159"/>
      <c r="R60" s="159"/>
      <c r="S60" s="161"/>
      <c r="T60" s="159">
        <f t="shared" si="6"/>
        <v>0</v>
      </c>
    </row>
    <row r="61" spans="1:20">
      <c r="A61" s="179" t="s">
        <v>243</v>
      </c>
      <c r="B61" s="126"/>
      <c r="C61" s="74" t="s">
        <v>68</v>
      </c>
      <c r="D61" s="74" t="s">
        <v>11</v>
      </c>
      <c r="E61" s="74">
        <f>4*198</f>
        <v>792</v>
      </c>
      <c r="F61" s="177"/>
      <c r="G61" s="177"/>
      <c r="H61" s="177">
        <v>0</v>
      </c>
      <c r="I61" s="177">
        <v>150</v>
      </c>
      <c r="J61" s="161"/>
      <c r="K61" s="159"/>
      <c r="L61" s="159"/>
      <c r="M61" s="159"/>
      <c r="N61" s="159"/>
      <c r="O61" s="161"/>
      <c r="P61" s="159"/>
      <c r="Q61" s="159"/>
      <c r="R61" s="159"/>
      <c r="S61" s="192">
        <v>246</v>
      </c>
      <c r="T61" s="159">
        <f t="shared" si="6"/>
        <v>246</v>
      </c>
    </row>
    <row r="62" spans="1:20">
      <c r="A62" s="179" t="s">
        <v>243</v>
      </c>
      <c r="B62" s="126"/>
      <c r="C62" s="74" t="s">
        <v>68</v>
      </c>
      <c r="D62" s="74" t="s">
        <v>11</v>
      </c>
      <c r="E62" s="75">
        <f>5.2*198</f>
        <v>1029.6000000000001</v>
      </c>
      <c r="F62" s="177"/>
      <c r="G62" s="177"/>
      <c r="H62" s="177">
        <v>0</v>
      </c>
      <c r="I62" s="177">
        <v>100</v>
      </c>
      <c r="J62" s="161"/>
      <c r="K62" s="159"/>
      <c r="L62" s="159"/>
      <c r="M62" s="159"/>
      <c r="N62" s="159"/>
      <c r="O62" s="161"/>
      <c r="P62" s="159"/>
      <c r="Q62" s="159"/>
      <c r="R62" s="159"/>
      <c r="S62" s="161"/>
      <c r="T62" s="159">
        <f t="shared" si="6"/>
        <v>0</v>
      </c>
    </row>
    <row r="63" spans="1:20">
      <c r="A63" s="179" t="s">
        <v>244</v>
      </c>
      <c r="B63" s="126"/>
      <c r="C63" s="74" t="s">
        <v>68</v>
      </c>
      <c r="D63" s="74" t="s">
        <v>11</v>
      </c>
      <c r="E63" s="75">
        <f>10*200</f>
        <v>2000</v>
      </c>
      <c r="F63" s="177"/>
      <c r="G63" s="177"/>
      <c r="H63" s="177">
        <v>0</v>
      </c>
      <c r="I63" s="177">
        <v>150</v>
      </c>
      <c r="J63" s="161"/>
      <c r="K63" s="159"/>
      <c r="L63" s="159"/>
      <c r="M63" s="159"/>
      <c r="N63" s="159"/>
      <c r="O63" s="161"/>
      <c r="P63" s="159"/>
      <c r="Q63" s="159"/>
      <c r="R63" s="159"/>
      <c r="S63" s="161"/>
      <c r="T63" s="159">
        <f t="shared" si="6"/>
        <v>0</v>
      </c>
    </row>
    <row r="64" spans="1:20">
      <c r="A64" s="179" t="s">
        <v>244</v>
      </c>
      <c r="B64" s="126"/>
      <c r="C64" s="74" t="s">
        <v>68</v>
      </c>
      <c r="D64" s="74" t="s">
        <v>11</v>
      </c>
      <c r="E64" s="75">
        <f>4.8*200</f>
        <v>960</v>
      </c>
      <c r="F64" s="177"/>
      <c r="G64" s="177"/>
      <c r="H64" s="177">
        <v>0</v>
      </c>
      <c r="I64" s="177">
        <v>100</v>
      </c>
      <c r="J64" s="161"/>
      <c r="K64" s="159"/>
      <c r="L64" s="159"/>
      <c r="M64" s="159"/>
      <c r="N64" s="159"/>
      <c r="O64" s="161"/>
      <c r="P64" s="159"/>
      <c r="Q64" s="159"/>
      <c r="R64" s="159"/>
      <c r="S64" s="161"/>
      <c r="T64" s="159">
        <f t="shared" si="6"/>
        <v>0</v>
      </c>
    </row>
    <row r="65" spans="1:20">
      <c r="A65" s="19" t="s">
        <v>72</v>
      </c>
      <c r="B65" s="20"/>
      <c r="C65" s="21" t="s">
        <v>68</v>
      </c>
      <c r="D65" s="21" t="s">
        <v>11</v>
      </c>
      <c r="E65" s="21">
        <v>550</v>
      </c>
      <c r="F65" s="26"/>
      <c r="G65" s="26"/>
      <c r="H65" s="26">
        <v>0</v>
      </c>
      <c r="I65" s="26">
        <v>0</v>
      </c>
      <c r="J65" s="161"/>
      <c r="K65" s="159"/>
      <c r="L65" s="159"/>
      <c r="M65" s="159"/>
      <c r="N65" s="159"/>
      <c r="O65" s="161"/>
      <c r="P65" s="159"/>
      <c r="Q65" s="159"/>
      <c r="R65" s="159"/>
      <c r="S65" s="161"/>
      <c r="T65" s="159">
        <f t="shared" si="6"/>
        <v>0</v>
      </c>
    </row>
    <row r="66" spans="1:20">
      <c r="A66" s="19" t="s">
        <v>73</v>
      </c>
      <c r="B66" s="20"/>
      <c r="C66" s="21" t="s">
        <v>29</v>
      </c>
      <c r="D66" s="21" t="s">
        <v>11</v>
      </c>
      <c r="E66" s="21">
        <v>956</v>
      </c>
      <c r="F66" s="26">
        <v>0</v>
      </c>
      <c r="G66" s="26">
        <v>0</v>
      </c>
      <c r="H66" s="26">
        <v>0</v>
      </c>
      <c r="I66" s="26">
        <v>0</v>
      </c>
      <c r="J66" s="161"/>
      <c r="K66" s="159"/>
      <c r="L66" s="159"/>
      <c r="M66" s="159"/>
      <c r="N66" s="159"/>
      <c r="O66" s="161"/>
      <c r="P66" s="159"/>
      <c r="Q66" s="159"/>
      <c r="R66" s="159"/>
      <c r="S66" s="161"/>
      <c r="T66" s="159">
        <f t="shared" si="6"/>
        <v>0</v>
      </c>
    </row>
    <row r="67" spans="1:20">
      <c r="A67" s="19" t="s">
        <v>74</v>
      </c>
      <c r="B67" s="20"/>
      <c r="C67" s="21" t="s">
        <v>29</v>
      </c>
      <c r="D67" s="21" t="s">
        <v>11</v>
      </c>
      <c r="E67" s="22">
        <v>1599.489</v>
      </c>
      <c r="F67" s="26">
        <v>250</v>
      </c>
      <c r="G67" s="26">
        <v>250</v>
      </c>
      <c r="H67" s="26">
        <v>0</v>
      </c>
      <c r="I67" s="26">
        <v>0</v>
      </c>
      <c r="J67" s="161"/>
      <c r="K67" s="159"/>
      <c r="L67" s="159"/>
      <c r="M67" s="159"/>
      <c r="N67" s="159"/>
      <c r="O67" s="161"/>
      <c r="P67" s="159"/>
      <c r="Q67" s="159"/>
      <c r="R67" s="159"/>
      <c r="S67" s="161"/>
      <c r="T67" s="159">
        <f t="shared" si="6"/>
        <v>0</v>
      </c>
    </row>
    <row r="68" spans="1:20">
      <c r="A68" s="19" t="s">
        <v>75</v>
      </c>
      <c r="B68" s="20"/>
      <c r="C68" s="21" t="s">
        <v>29</v>
      </c>
      <c r="D68" s="21" t="s">
        <v>11</v>
      </c>
      <c r="E68" s="21">
        <v>319</v>
      </c>
      <c r="F68" s="26">
        <v>50</v>
      </c>
      <c r="G68" s="26">
        <v>50</v>
      </c>
      <c r="H68" s="26">
        <v>0</v>
      </c>
      <c r="I68" s="26">
        <v>0</v>
      </c>
      <c r="J68" s="161"/>
      <c r="K68" s="159"/>
      <c r="L68" s="159"/>
      <c r="M68" s="159"/>
      <c r="N68" s="159"/>
      <c r="O68" s="161"/>
      <c r="P68" s="159"/>
      <c r="Q68" s="159"/>
      <c r="R68" s="159"/>
      <c r="S68" s="161"/>
      <c r="T68" s="159">
        <f t="shared" si="6"/>
        <v>0</v>
      </c>
    </row>
    <row r="69" spans="1:20">
      <c r="A69" s="19" t="s">
        <v>76</v>
      </c>
      <c r="B69" s="20"/>
      <c r="C69" s="21" t="s">
        <v>29</v>
      </c>
      <c r="D69" s="21" t="s">
        <v>11</v>
      </c>
      <c r="E69" s="21">
        <v>963</v>
      </c>
      <c r="F69" s="26">
        <v>50</v>
      </c>
      <c r="G69" s="26">
        <v>50</v>
      </c>
      <c r="H69" s="26">
        <v>0</v>
      </c>
      <c r="I69" s="26">
        <v>0</v>
      </c>
      <c r="J69" s="161"/>
      <c r="K69" s="159"/>
      <c r="L69" s="159"/>
      <c r="M69" s="159"/>
      <c r="N69" s="159"/>
      <c r="O69" s="161"/>
      <c r="P69" s="159"/>
      <c r="Q69" s="159"/>
      <c r="R69" s="159"/>
      <c r="S69" s="161"/>
      <c r="T69" s="159">
        <f t="shared" si="6"/>
        <v>0</v>
      </c>
    </row>
    <row r="70" spans="1:20">
      <c r="A70" s="19" t="s">
        <v>77</v>
      </c>
      <c r="B70" s="20"/>
      <c r="C70" s="21" t="s">
        <v>29</v>
      </c>
      <c r="D70" s="21" t="s">
        <v>11</v>
      </c>
      <c r="E70" s="22">
        <v>13000</v>
      </c>
      <c r="F70" s="26">
        <v>100</v>
      </c>
      <c r="G70" s="26">
        <v>100</v>
      </c>
      <c r="H70" s="26">
        <v>100</v>
      </c>
      <c r="I70" s="26">
        <v>100</v>
      </c>
      <c r="J70" s="161">
        <v>19</v>
      </c>
      <c r="K70" s="159"/>
      <c r="L70" s="159"/>
      <c r="M70" s="159"/>
      <c r="N70" s="159">
        <v>21</v>
      </c>
      <c r="O70" s="161"/>
      <c r="P70" s="159">
        <v>7</v>
      </c>
      <c r="Q70" s="159"/>
      <c r="R70" s="159">
        <v>13</v>
      </c>
      <c r="S70" s="161">
        <v>24</v>
      </c>
      <c r="T70" s="159">
        <f t="shared" si="6"/>
        <v>84</v>
      </c>
    </row>
    <row r="71" spans="1:20">
      <c r="A71" s="27" t="s">
        <v>78</v>
      </c>
      <c r="B71" s="28"/>
      <c r="C71" s="29" t="s">
        <v>24</v>
      </c>
      <c r="D71" s="29" t="s">
        <v>17</v>
      </c>
      <c r="E71" s="30">
        <v>9774</v>
      </c>
      <c r="F71" s="38">
        <v>450</v>
      </c>
      <c r="G71" s="38">
        <v>450</v>
      </c>
      <c r="H71" s="38">
        <v>391</v>
      </c>
      <c r="I71" s="38">
        <v>391</v>
      </c>
      <c r="J71" s="161"/>
      <c r="K71" s="159"/>
      <c r="L71" s="159"/>
      <c r="M71" s="159">
        <v>41</v>
      </c>
      <c r="N71" s="159"/>
      <c r="O71" s="161"/>
      <c r="P71" s="159"/>
      <c r="Q71" s="159"/>
      <c r="R71" s="159">
        <v>28</v>
      </c>
      <c r="S71" s="161"/>
      <c r="T71" s="159">
        <f t="shared" si="6"/>
        <v>69</v>
      </c>
    </row>
    <row r="72" spans="1:20">
      <c r="A72" s="19" t="s">
        <v>79</v>
      </c>
      <c r="B72" s="21" t="s">
        <v>61</v>
      </c>
      <c r="C72" s="21" t="s">
        <v>26</v>
      </c>
      <c r="D72" s="21" t="s">
        <v>17</v>
      </c>
      <c r="E72" s="22">
        <v>13329</v>
      </c>
      <c r="F72" s="26">
        <v>500</v>
      </c>
      <c r="G72" s="26">
        <v>500</v>
      </c>
      <c r="H72" s="26">
        <v>0</v>
      </c>
      <c r="I72" s="26">
        <v>0</v>
      </c>
      <c r="J72" s="161"/>
      <c r="K72" s="159"/>
      <c r="L72" s="159"/>
      <c r="M72" s="159"/>
      <c r="N72" s="159"/>
      <c r="O72" s="161"/>
      <c r="P72" s="159"/>
      <c r="Q72" s="159"/>
      <c r="R72" s="159"/>
      <c r="S72" s="161"/>
      <c r="T72" s="159">
        <f t="shared" si="6"/>
        <v>0</v>
      </c>
    </row>
    <row r="73" spans="1:20">
      <c r="A73" s="19" t="s">
        <v>79</v>
      </c>
      <c r="B73" s="21" t="s">
        <v>61</v>
      </c>
      <c r="C73" s="21" t="s">
        <v>26</v>
      </c>
      <c r="D73" s="21" t="s">
        <v>17</v>
      </c>
      <c r="E73" s="22">
        <v>5332</v>
      </c>
      <c r="F73" s="26">
        <v>500</v>
      </c>
      <c r="G73" s="26">
        <v>500</v>
      </c>
      <c r="H73" s="26">
        <v>0</v>
      </c>
      <c r="I73" s="26">
        <v>0</v>
      </c>
      <c r="J73" s="161"/>
      <c r="K73" s="159"/>
      <c r="L73" s="159"/>
      <c r="M73" s="159"/>
      <c r="N73" s="159"/>
      <c r="O73" s="161"/>
      <c r="P73" s="159"/>
      <c r="Q73" s="159"/>
      <c r="R73" s="159"/>
      <c r="S73" s="161"/>
      <c r="T73" s="159">
        <f t="shared" si="6"/>
        <v>0</v>
      </c>
    </row>
    <row r="74" spans="1:20" ht="12" thickBot="1">
      <c r="A74" s="56" t="s">
        <v>7</v>
      </c>
      <c r="B74" s="43" t="s">
        <v>7</v>
      </c>
      <c r="C74" s="44" t="s">
        <v>7</v>
      </c>
      <c r="D74" s="44" t="s">
        <v>7</v>
      </c>
      <c r="E74" s="57" t="s">
        <v>7</v>
      </c>
      <c r="F74" s="1"/>
      <c r="G74" s="1"/>
    </row>
    <row r="75" spans="1:20" ht="12" thickBot="1">
      <c r="A75" s="58" t="s">
        <v>80</v>
      </c>
      <c r="B75" s="59"/>
      <c r="C75" s="16"/>
      <c r="D75" s="15"/>
      <c r="E75" s="17">
        <f t="shared" ref="E75:T75" si="7">SUM(E77:E98)</f>
        <v>278654.26702895504</v>
      </c>
      <c r="F75" s="17">
        <f t="shared" si="7"/>
        <v>6169</v>
      </c>
      <c r="G75" s="17">
        <f t="shared" si="7"/>
        <v>6247</v>
      </c>
      <c r="H75" s="17">
        <f t="shared" si="7"/>
        <v>5804</v>
      </c>
      <c r="I75" s="17">
        <f t="shared" si="7"/>
        <v>5804</v>
      </c>
      <c r="J75" s="189">
        <f t="shared" si="7"/>
        <v>821</v>
      </c>
      <c r="K75" s="17">
        <f t="shared" si="7"/>
        <v>219</v>
      </c>
      <c r="L75" s="17">
        <f t="shared" si="7"/>
        <v>1</v>
      </c>
      <c r="M75" s="17">
        <f t="shared" si="7"/>
        <v>245</v>
      </c>
      <c r="N75" s="17">
        <f t="shared" si="7"/>
        <v>457</v>
      </c>
      <c r="O75" s="189">
        <f t="shared" si="7"/>
        <v>1294</v>
      </c>
      <c r="P75" s="17">
        <f t="shared" si="7"/>
        <v>303</v>
      </c>
      <c r="Q75" s="17">
        <f t="shared" si="7"/>
        <v>242</v>
      </c>
      <c r="R75" s="17">
        <f t="shared" si="7"/>
        <v>230</v>
      </c>
      <c r="S75" s="189">
        <f>SUM(S77:S98)</f>
        <v>77</v>
      </c>
      <c r="T75" s="17">
        <f t="shared" si="7"/>
        <v>3889</v>
      </c>
    </row>
    <row r="76" spans="1:20">
      <c r="A76" s="56" t="s">
        <v>7</v>
      </c>
      <c r="B76" s="43" t="s">
        <v>7</v>
      </c>
      <c r="C76" s="44" t="s">
        <v>7</v>
      </c>
      <c r="D76" s="44" t="s">
        <v>7</v>
      </c>
      <c r="E76" s="44" t="s">
        <v>7</v>
      </c>
      <c r="F76" s="1"/>
      <c r="G76" s="1"/>
    </row>
    <row r="77" spans="1:20">
      <c r="A77" s="19" t="s">
        <v>81</v>
      </c>
      <c r="B77" s="21"/>
      <c r="C77" s="21" t="s">
        <v>82</v>
      </c>
      <c r="D77" s="21" t="s">
        <v>17</v>
      </c>
      <c r="E77" s="22">
        <v>2689</v>
      </c>
      <c r="F77" s="26"/>
      <c r="G77" s="26"/>
      <c r="H77" s="26"/>
      <c r="I77" s="26"/>
      <c r="J77" s="161"/>
      <c r="K77" s="159"/>
      <c r="L77" s="159"/>
      <c r="M77" s="159"/>
      <c r="N77" s="159"/>
      <c r="O77" s="161"/>
      <c r="P77" s="159"/>
      <c r="Q77" s="159"/>
      <c r="R77" s="159"/>
      <c r="S77" s="161"/>
      <c r="T77" s="159">
        <f t="shared" ref="T77:T98" si="8">SUM(J77:S77)</f>
        <v>0</v>
      </c>
    </row>
    <row r="78" spans="1:20">
      <c r="A78" s="19" t="s">
        <v>83</v>
      </c>
      <c r="B78" s="21"/>
      <c r="C78" s="21" t="s">
        <v>24</v>
      </c>
      <c r="D78" s="21" t="s">
        <v>17</v>
      </c>
      <c r="E78" s="22">
        <v>921</v>
      </c>
      <c r="F78" s="26">
        <v>0</v>
      </c>
      <c r="G78" s="26">
        <v>0</v>
      </c>
      <c r="H78" s="26"/>
      <c r="I78" s="26"/>
      <c r="J78" s="161"/>
      <c r="K78" s="159"/>
      <c r="L78" s="159"/>
      <c r="M78" s="159"/>
      <c r="N78" s="159"/>
      <c r="O78" s="161"/>
      <c r="P78" s="159"/>
      <c r="Q78" s="159"/>
      <c r="R78" s="159"/>
      <c r="S78" s="161"/>
      <c r="T78" s="159">
        <f t="shared" si="8"/>
        <v>0</v>
      </c>
    </row>
    <row r="79" spans="1:20">
      <c r="A79" s="60" t="s">
        <v>84</v>
      </c>
      <c r="B79" s="61"/>
      <c r="C79" s="21" t="s">
        <v>59</v>
      </c>
      <c r="D79" s="21" t="s">
        <v>17</v>
      </c>
      <c r="E79" s="22">
        <v>13444</v>
      </c>
      <c r="F79" s="26"/>
      <c r="G79" s="26"/>
      <c r="H79" s="26"/>
      <c r="I79" s="26"/>
      <c r="J79" s="161"/>
      <c r="K79" s="159"/>
      <c r="L79" s="159"/>
      <c r="M79" s="159"/>
      <c r="N79" s="159"/>
      <c r="O79" s="161"/>
      <c r="P79" s="159"/>
      <c r="Q79" s="159"/>
      <c r="R79" s="159"/>
      <c r="S79" s="161"/>
      <c r="T79" s="159">
        <f t="shared" si="8"/>
        <v>0</v>
      </c>
    </row>
    <row r="80" spans="1:20">
      <c r="A80" s="62" t="s">
        <v>85</v>
      </c>
      <c r="B80" s="63" t="s">
        <v>61</v>
      </c>
      <c r="C80" s="64" t="s">
        <v>86</v>
      </c>
      <c r="D80" s="64" t="s">
        <v>17</v>
      </c>
      <c r="E80" s="63">
        <v>4798.4670000000006</v>
      </c>
      <c r="F80" s="65">
        <v>700</v>
      </c>
      <c r="G80" s="65">
        <v>700</v>
      </c>
      <c r="H80" s="65">
        <v>1500</v>
      </c>
      <c r="I80" s="65">
        <v>1500</v>
      </c>
      <c r="J80" s="161">
        <v>572</v>
      </c>
      <c r="K80" s="159"/>
      <c r="L80" s="159"/>
      <c r="M80" s="159"/>
      <c r="N80" s="159">
        <v>6</v>
      </c>
      <c r="O80" s="161"/>
      <c r="P80" s="159">
        <v>4</v>
      </c>
      <c r="Q80" s="159">
        <v>57</v>
      </c>
      <c r="R80" s="159"/>
      <c r="S80" s="161">
        <v>7</v>
      </c>
      <c r="T80" s="159">
        <f t="shared" si="8"/>
        <v>646</v>
      </c>
    </row>
    <row r="81" spans="1:20">
      <c r="A81" s="66" t="s">
        <v>87</v>
      </c>
      <c r="B81" s="67"/>
      <c r="C81" s="68" t="s">
        <v>29</v>
      </c>
      <c r="D81" s="68" t="s">
        <v>11</v>
      </c>
      <c r="E81" s="67">
        <v>617</v>
      </c>
      <c r="F81" s="26">
        <v>150</v>
      </c>
      <c r="G81" s="26">
        <v>150</v>
      </c>
      <c r="H81" s="26">
        <v>177</v>
      </c>
      <c r="I81" s="26">
        <v>177</v>
      </c>
      <c r="J81" s="161"/>
      <c r="K81" s="159"/>
      <c r="L81" s="159"/>
      <c r="M81" s="159"/>
      <c r="N81" s="159"/>
      <c r="O81" s="161"/>
      <c r="P81" s="159"/>
      <c r="Q81" s="159"/>
      <c r="R81" s="159"/>
      <c r="S81" s="161"/>
      <c r="T81" s="159">
        <f t="shared" si="8"/>
        <v>0</v>
      </c>
    </row>
    <row r="82" spans="1:20">
      <c r="A82" s="69" t="s">
        <v>88</v>
      </c>
      <c r="B82" s="36"/>
      <c r="C82" s="35" t="s">
        <v>29</v>
      </c>
      <c r="D82" s="35" t="s">
        <v>11</v>
      </c>
      <c r="E82" s="36">
        <v>337</v>
      </c>
      <c r="F82" s="37"/>
      <c r="G82" s="37">
        <v>78</v>
      </c>
      <c r="H82" s="37">
        <v>100</v>
      </c>
      <c r="I82" s="37">
        <v>100</v>
      </c>
      <c r="J82" s="161">
        <v>26</v>
      </c>
      <c r="K82" s="159"/>
      <c r="L82" s="159"/>
      <c r="M82" s="159"/>
      <c r="N82" s="159">
        <v>55</v>
      </c>
      <c r="O82" s="161"/>
      <c r="P82" s="159">
        <v>1</v>
      </c>
      <c r="Q82" s="159">
        <v>1</v>
      </c>
      <c r="R82" s="159">
        <v>18</v>
      </c>
      <c r="S82" s="161">
        <v>30</v>
      </c>
      <c r="T82" s="159">
        <f t="shared" si="8"/>
        <v>131</v>
      </c>
    </row>
    <row r="83" spans="1:20">
      <c r="A83" s="70" t="s">
        <v>89</v>
      </c>
      <c r="B83" s="55"/>
      <c r="C83" s="54" t="s">
        <v>24</v>
      </c>
      <c r="D83" s="54" t="s">
        <v>17</v>
      </c>
      <c r="E83" s="55">
        <v>178</v>
      </c>
      <c r="F83" s="26">
        <v>58</v>
      </c>
      <c r="G83" s="26">
        <v>58</v>
      </c>
      <c r="H83" s="26">
        <v>0</v>
      </c>
      <c r="I83" s="26">
        <v>0</v>
      </c>
      <c r="J83" s="161"/>
      <c r="K83" s="159"/>
      <c r="L83" s="159"/>
      <c r="M83" s="159"/>
      <c r="N83" s="159"/>
      <c r="O83" s="161"/>
      <c r="P83" s="159"/>
      <c r="Q83" s="159"/>
      <c r="R83" s="159"/>
      <c r="S83" s="161"/>
      <c r="T83" s="159">
        <f t="shared" si="8"/>
        <v>0</v>
      </c>
    </row>
    <row r="84" spans="1:20">
      <c r="A84" s="71" t="s">
        <v>89</v>
      </c>
      <c r="B84" s="30"/>
      <c r="C84" s="29" t="s">
        <v>24</v>
      </c>
      <c r="D84" s="29" t="s">
        <v>17</v>
      </c>
      <c r="E84" s="30">
        <v>12228</v>
      </c>
      <c r="F84" s="38">
        <v>335</v>
      </c>
      <c r="G84" s="38">
        <v>335</v>
      </c>
      <c r="H84" s="38">
        <v>927</v>
      </c>
      <c r="I84" s="38">
        <v>727</v>
      </c>
      <c r="J84" s="161">
        <v>8</v>
      </c>
      <c r="K84" s="159">
        <v>6</v>
      </c>
      <c r="L84" s="159">
        <v>1</v>
      </c>
      <c r="M84" s="159">
        <v>69</v>
      </c>
      <c r="N84" s="159">
        <v>10</v>
      </c>
      <c r="O84" s="161">
        <v>1090</v>
      </c>
      <c r="P84" s="159">
        <v>7</v>
      </c>
      <c r="Q84" s="159">
        <v>10</v>
      </c>
      <c r="R84" s="159"/>
      <c r="S84" s="161">
        <v>20</v>
      </c>
      <c r="T84" s="159">
        <f t="shared" si="8"/>
        <v>1221</v>
      </c>
    </row>
    <row r="85" spans="1:20">
      <c r="A85" s="66" t="s">
        <v>238</v>
      </c>
      <c r="B85" s="67"/>
      <c r="C85" s="68" t="s">
        <v>29</v>
      </c>
      <c r="D85" s="175" t="s">
        <v>11</v>
      </c>
      <c r="E85" s="176">
        <f>21.5*1.48597*177.721</f>
        <v>5677.893598955</v>
      </c>
      <c r="F85" s="180"/>
      <c r="G85" s="180"/>
      <c r="H85" s="180">
        <v>0</v>
      </c>
      <c r="I85" s="180">
        <v>200</v>
      </c>
      <c r="J85" s="161"/>
      <c r="K85" s="159"/>
      <c r="L85" s="159"/>
      <c r="M85" s="159"/>
      <c r="N85" s="159"/>
      <c r="O85" s="161"/>
      <c r="P85" s="159"/>
      <c r="Q85" s="159"/>
      <c r="R85" s="159">
        <v>8</v>
      </c>
      <c r="S85" s="161"/>
      <c r="T85" s="159">
        <f t="shared" si="8"/>
        <v>8</v>
      </c>
    </row>
    <row r="86" spans="1:20">
      <c r="A86" s="19" t="s">
        <v>90</v>
      </c>
      <c r="B86" s="20"/>
      <c r="C86" s="21" t="s">
        <v>24</v>
      </c>
      <c r="D86" s="21" t="s">
        <v>17</v>
      </c>
      <c r="E86" s="21">
        <v>7997</v>
      </c>
      <c r="F86" s="72">
        <v>450</v>
      </c>
      <c r="G86" s="132">
        <v>450</v>
      </c>
      <c r="H86" s="72">
        <v>500</v>
      </c>
      <c r="I86" s="72">
        <v>500</v>
      </c>
      <c r="J86" s="161"/>
      <c r="K86" s="159"/>
      <c r="L86" s="159"/>
      <c r="M86" s="159"/>
      <c r="N86" s="159"/>
      <c r="O86" s="161"/>
      <c r="P86" s="159"/>
      <c r="Q86" s="159"/>
      <c r="R86" s="159"/>
      <c r="S86" s="161"/>
      <c r="T86" s="159">
        <f t="shared" si="8"/>
        <v>0</v>
      </c>
    </row>
    <row r="87" spans="1:20">
      <c r="A87" s="19" t="s">
        <v>91</v>
      </c>
      <c r="B87" s="21" t="s">
        <v>61</v>
      </c>
      <c r="C87" s="21" t="s">
        <v>86</v>
      </c>
      <c r="D87" s="21" t="s">
        <v>17</v>
      </c>
      <c r="E87" s="22">
        <v>21327</v>
      </c>
      <c r="F87" s="72">
        <v>1500</v>
      </c>
      <c r="G87" s="72">
        <v>1500</v>
      </c>
      <c r="H87" s="72">
        <v>2500</v>
      </c>
      <c r="I87" s="72">
        <v>2500</v>
      </c>
      <c r="J87" s="161">
        <v>215</v>
      </c>
      <c r="K87" s="159">
        <v>213</v>
      </c>
      <c r="L87" s="159"/>
      <c r="M87" s="159">
        <v>176</v>
      </c>
      <c r="N87" s="159">
        <v>386</v>
      </c>
      <c r="O87" s="161">
        <v>204</v>
      </c>
      <c r="P87" s="159">
        <v>291</v>
      </c>
      <c r="Q87" s="159">
        <v>174</v>
      </c>
      <c r="R87" s="159">
        <v>204</v>
      </c>
      <c r="S87" s="161">
        <v>20</v>
      </c>
      <c r="T87" s="159">
        <f t="shared" si="8"/>
        <v>1883</v>
      </c>
    </row>
    <row r="88" spans="1:20">
      <c r="A88" s="19" t="s">
        <v>92</v>
      </c>
      <c r="B88" s="21" t="s">
        <v>61</v>
      </c>
      <c r="C88" s="21" t="s">
        <v>86</v>
      </c>
      <c r="D88" s="21" t="s">
        <v>17</v>
      </c>
      <c r="E88" s="22">
        <v>4443</v>
      </c>
      <c r="F88" s="72"/>
      <c r="G88" s="72">
        <v>0</v>
      </c>
      <c r="H88" s="72">
        <v>0</v>
      </c>
      <c r="I88" s="72">
        <v>0</v>
      </c>
      <c r="J88" s="161"/>
      <c r="K88" s="159"/>
      <c r="L88" s="159"/>
      <c r="M88" s="159"/>
      <c r="N88" s="159"/>
      <c r="O88" s="161"/>
      <c r="P88" s="159"/>
      <c r="Q88" s="159"/>
      <c r="R88" s="159"/>
      <c r="S88" s="161"/>
      <c r="T88" s="159">
        <f t="shared" si="8"/>
        <v>0</v>
      </c>
    </row>
    <row r="89" spans="1:20">
      <c r="A89" s="19" t="s">
        <v>93</v>
      </c>
      <c r="B89" s="21" t="s">
        <v>61</v>
      </c>
      <c r="C89" s="21" t="s">
        <v>86</v>
      </c>
      <c r="D89" s="21" t="s">
        <v>17</v>
      </c>
      <c r="E89" s="22">
        <v>1066</v>
      </c>
      <c r="F89" s="72"/>
      <c r="G89" s="72">
        <v>0</v>
      </c>
      <c r="H89" s="72">
        <v>0</v>
      </c>
      <c r="I89" s="72">
        <v>0</v>
      </c>
      <c r="J89" s="161"/>
      <c r="K89" s="159"/>
      <c r="L89" s="159"/>
      <c r="M89" s="159"/>
      <c r="N89" s="159"/>
      <c r="O89" s="161"/>
      <c r="P89" s="159"/>
      <c r="Q89" s="159"/>
      <c r="R89" s="159"/>
      <c r="S89" s="161"/>
      <c r="T89" s="159">
        <f t="shared" si="8"/>
        <v>0</v>
      </c>
    </row>
    <row r="90" spans="1:20">
      <c r="A90" s="19" t="s">
        <v>94</v>
      </c>
      <c r="B90" s="21" t="s">
        <v>61</v>
      </c>
      <c r="C90" s="21" t="s">
        <v>95</v>
      </c>
      <c r="D90" s="21" t="s">
        <v>17</v>
      </c>
      <c r="E90" s="22">
        <v>2310</v>
      </c>
      <c r="F90" s="72">
        <v>1460</v>
      </c>
      <c r="G90" s="72">
        <v>1460</v>
      </c>
      <c r="H90" s="72">
        <v>0</v>
      </c>
      <c r="I90" s="72">
        <v>0</v>
      </c>
      <c r="J90" s="161"/>
      <c r="K90" s="159"/>
      <c r="L90" s="159"/>
      <c r="M90" s="159"/>
      <c r="N90" s="159"/>
      <c r="O90" s="161"/>
      <c r="P90" s="159"/>
      <c r="Q90" s="159"/>
      <c r="R90" s="159"/>
      <c r="S90" s="161"/>
      <c r="T90" s="159">
        <f t="shared" si="8"/>
        <v>0</v>
      </c>
    </row>
    <row r="91" spans="1:20">
      <c r="A91" s="19" t="s">
        <v>96</v>
      </c>
      <c r="B91" s="21" t="s">
        <v>61</v>
      </c>
      <c r="C91" s="21" t="s">
        <v>95</v>
      </c>
      <c r="D91" s="21" t="s">
        <v>17</v>
      </c>
      <c r="E91" s="22">
        <v>1066</v>
      </c>
      <c r="F91" s="72">
        <v>716</v>
      </c>
      <c r="G91" s="72">
        <v>716</v>
      </c>
      <c r="H91" s="72">
        <v>0</v>
      </c>
      <c r="I91" s="72">
        <v>0</v>
      </c>
      <c r="J91" s="161"/>
      <c r="K91" s="159"/>
      <c r="L91" s="159"/>
      <c r="M91" s="159"/>
      <c r="N91" s="159"/>
      <c r="O91" s="161"/>
      <c r="P91" s="159"/>
      <c r="Q91" s="159"/>
      <c r="R91" s="159"/>
      <c r="S91" s="161"/>
      <c r="T91" s="159">
        <f t="shared" si="8"/>
        <v>0</v>
      </c>
    </row>
    <row r="92" spans="1:20">
      <c r="A92" s="19" t="s">
        <v>97</v>
      </c>
      <c r="B92" s="21" t="s">
        <v>61</v>
      </c>
      <c r="C92" s="21" t="s">
        <v>95</v>
      </c>
      <c r="D92" s="21" t="s">
        <v>17</v>
      </c>
      <c r="E92" s="22">
        <v>2488</v>
      </c>
      <c r="F92" s="72">
        <v>0</v>
      </c>
      <c r="G92" s="72">
        <v>0</v>
      </c>
      <c r="H92" s="72">
        <v>0</v>
      </c>
      <c r="I92" s="72">
        <v>0</v>
      </c>
      <c r="J92" s="161"/>
      <c r="K92" s="159"/>
      <c r="L92" s="159"/>
      <c r="M92" s="159"/>
      <c r="N92" s="159"/>
      <c r="O92" s="161"/>
      <c r="P92" s="159"/>
      <c r="Q92" s="159"/>
      <c r="R92" s="159"/>
      <c r="S92" s="161"/>
      <c r="T92" s="159">
        <f t="shared" si="8"/>
        <v>0</v>
      </c>
    </row>
    <row r="93" spans="1:20">
      <c r="A93" s="73" t="s">
        <v>98</v>
      </c>
      <c r="B93" s="74" t="s">
        <v>61</v>
      </c>
      <c r="C93" s="74" t="s">
        <v>26</v>
      </c>
      <c r="D93" s="74" t="s">
        <v>17</v>
      </c>
      <c r="E93" s="75">
        <v>6900.90643</v>
      </c>
      <c r="F93" s="76">
        <v>0</v>
      </c>
      <c r="G93" s="76">
        <v>0</v>
      </c>
      <c r="H93" s="76">
        <v>0</v>
      </c>
      <c r="I93" s="76">
        <v>0</v>
      </c>
      <c r="J93" s="161"/>
      <c r="K93" s="159"/>
      <c r="L93" s="159"/>
      <c r="M93" s="159"/>
      <c r="N93" s="159"/>
      <c r="O93" s="161"/>
      <c r="P93" s="159"/>
      <c r="Q93" s="159"/>
      <c r="R93" s="159"/>
      <c r="S93" s="161"/>
      <c r="T93" s="159">
        <f t="shared" si="8"/>
        <v>0</v>
      </c>
    </row>
    <row r="94" spans="1:20">
      <c r="A94" s="19" t="s">
        <v>99</v>
      </c>
      <c r="B94" s="21" t="s">
        <v>61</v>
      </c>
      <c r="C94" s="21" t="s">
        <v>65</v>
      </c>
      <c r="D94" s="21" t="s">
        <v>17</v>
      </c>
      <c r="E94" s="22">
        <v>10620</v>
      </c>
      <c r="F94" s="72"/>
      <c r="G94" s="72">
        <v>0</v>
      </c>
      <c r="H94" s="72">
        <v>0</v>
      </c>
      <c r="I94" s="72">
        <v>0</v>
      </c>
      <c r="J94" s="161"/>
      <c r="K94" s="159"/>
      <c r="L94" s="159"/>
      <c r="M94" s="159"/>
      <c r="N94" s="159"/>
      <c r="O94" s="161"/>
      <c r="P94" s="159"/>
      <c r="Q94" s="159"/>
      <c r="R94" s="159"/>
      <c r="S94" s="161"/>
      <c r="T94" s="159">
        <f t="shared" si="8"/>
        <v>0</v>
      </c>
    </row>
    <row r="95" spans="1:20">
      <c r="A95" s="19" t="s">
        <v>60</v>
      </c>
      <c r="B95" s="21" t="s">
        <v>61</v>
      </c>
      <c r="C95" s="21" t="s">
        <v>86</v>
      </c>
      <c r="D95" s="21" t="s">
        <v>17</v>
      </c>
      <c r="E95" s="22">
        <v>5332</v>
      </c>
      <c r="F95" s="72">
        <v>800</v>
      </c>
      <c r="G95" s="72">
        <v>800</v>
      </c>
      <c r="H95" s="72">
        <v>100</v>
      </c>
      <c r="I95" s="72">
        <v>100</v>
      </c>
      <c r="J95" s="161"/>
      <c r="K95" s="159"/>
      <c r="L95" s="159"/>
      <c r="M95" s="159"/>
      <c r="N95" s="159"/>
      <c r="O95" s="161"/>
      <c r="P95" s="159"/>
      <c r="Q95" s="159"/>
      <c r="R95" s="159"/>
      <c r="S95" s="161"/>
      <c r="T95" s="159">
        <f t="shared" si="8"/>
        <v>0</v>
      </c>
    </row>
    <row r="96" spans="1:20">
      <c r="A96" s="19" t="s">
        <v>100</v>
      </c>
      <c r="B96" s="21" t="s">
        <v>61</v>
      </c>
      <c r="C96" s="21" t="s">
        <v>65</v>
      </c>
      <c r="D96" s="21" t="s">
        <v>17</v>
      </c>
      <c r="E96" s="22">
        <v>61220</v>
      </c>
      <c r="F96" s="72"/>
      <c r="G96" s="72">
        <v>0</v>
      </c>
      <c r="H96" s="72">
        <v>0</v>
      </c>
      <c r="I96" s="72">
        <v>0</v>
      </c>
      <c r="J96" s="161"/>
      <c r="K96" s="159"/>
      <c r="L96" s="159"/>
      <c r="M96" s="159"/>
      <c r="N96" s="159"/>
      <c r="O96" s="161"/>
      <c r="P96" s="159"/>
      <c r="Q96" s="159"/>
      <c r="R96" s="159"/>
      <c r="S96" s="161"/>
      <c r="T96" s="159">
        <f t="shared" si="8"/>
        <v>0</v>
      </c>
    </row>
    <row r="97" spans="1:20">
      <c r="A97" s="73" t="s">
        <v>101</v>
      </c>
      <c r="B97" s="74" t="s">
        <v>61</v>
      </c>
      <c r="C97" s="74" t="s">
        <v>65</v>
      </c>
      <c r="D97" s="74" t="s">
        <v>17</v>
      </c>
      <c r="E97" s="75">
        <v>25592</v>
      </c>
      <c r="F97" s="76"/>
      <c r="G97" s="76">
        <v>0</v>
      </c>
      <c r="H97" s="76">
        <v>0</v>
      </c>
      <c r="I97" s="76">
        <v>0</v>
      </c>
      <c r="J97" s="161"/>
      <c r="K97" s="159"/>
      <c r="L97" s="159"/>
      <c r="M97" s="159"/>
      <c r="N97" s="159"/>
      <c r="O97" s="161"/>
      <c r="P97" s="159"/>
      <c r="Q97" s="159"/>
      <c r="R97" s="159"/>
      <c r="S97" s="161"/>
      <c r="T97" s="159">
        <f t="shared" si="8"/>
        <v>0</v>
      </c>
    </row>
    <row r="98" spans="1:20">
      <c r="A98" s="19" t="s">
        <v>102</v>
      </c>
      <c r="B98" s="21" t="s">
        <v>61</v>
      </c>
      <c r="C98" s="21" t="s">
        <v>65</v>
      </c>
      <c r="D98" s="21" t="s">
        <v>17</v>
      </c>
      <c r="E98" s="22">
        <v>87402</v>
      </c>
      <c r="F98" s="72"/>
      <c r="G98" s="72">
        <v>0</v>
      </c>
      <c r="H98" s="72">
        <v>0</v>
      </c>
      <c r="I98" s="72">
        <v>0</v>
      </c>
      <c r="J98" s="161"/>
      <c r="K98" s="159"/>
      <c r="L98" s="159"/>
      <c r="M98" s="159"/>
      <c r="N98" s="159"/>
      <c r="O98" s="161"/>
      <c r="P98" s="159"/>
      <c r="Q98" s="159"/>
      <c r="R98" s="159"/>
      <c r="S98" s="161"/>
      <c r="T98" s="159">
        <f t="shared" si="8"/>
        <v>0</v>
      </c>
    </row>
    <row r="99" spans="1:20" ht="12" thickBot="1">
      <c r="A99" s="43" t="s">
        <v>7</v>
      </c>
      <c r="B99" s="43" t="s">
        <v>7</v>
      </c>
      <c r="C99" s="44" t="s">
        <v>7</v>
      </c>
      <c r="D99" s="44" t="s">
        <v>7</v>
      </c>
      <c r="E99" s="44" t="s">
        <v>7</v>
      </c>
      <c r="F99" s="77"/>
      <c r="G99" s="77"/>
    </row>
    <row r="100" spans="1:20" ht="12" thickBot="1">
      <c r="A100" s="14" t="s">
        <v>103</v>
      </c>
      <c r="B100" s="59"/>
      <c r="C100" s="15"/>
      <c r="D100" s="16"/>
      <c r="E100" s="17">
        <f>SUM(E104:E109)</f>
        <v>17723</v>
      </c>
      <c r="F100" s="17">
        <f t="shared" ref="F100:T100" si="9">SUM(F102:F109)</f>
        <v>2368</v>
      </c>
      <c r="G100" s="17">
        <f t="shared" si="9"/>
        <v>2756</v>
      </c>
      <c r="H100" s="17">
        <f t="shared" si="9"/>
        <v>3111</v>
      </c>
      <c r="I100" s="17">
        <f t="shared" si="9"/>
        <v>2711</v>
      </c>
      <c r="J100" s="189">
        <f t="shared" si="9"/>
        <v>160</v>
      </c>
      <c r="K100" s="17">
        <f t="shared" si="9"/>
        <v>10</v>
      </c>
      <c r="L100" s="17">
        <f t="shared" si="9"/>
        <v>134</v>
      </c>
      <c r="M100" s="17">
        <f t="shared" si="9"/>
        <v>0</v>
      </c>
      <c r="N100" s="17">
        <f t="shared" si="9"/>
        <v>0</v>
      </c>
      <c r="O100" s="189">
        <f t="shared" si="9"/>
        <v>21</v>
      </c>
      <c r="P100" s="17">
        <f t="shared" si="9"/>
        <v>90</v>
      </c>
      <c r="Q100" s="17">
        <f t="shared" si="9"/>
        <v>0</v>
      </c>
      <c r="R100" s="17">
        <f t="shared" si="9"/>
        <v>62</v>
      </c>
      <c r="S100" s="189">
        <f>SUM(S102:S109)</f>
        <v>0</v>
      </c>
      <c r="T100" s="17">
        <f t="shared" si="9"/>
        <v>477</v>
      </c>
    </row>
    <row r="101" spans="1:20">
      <c r="A101" s="78" t="s">
        <v>7</v>
      </c>
      <c r="B101" s="78" t="s">
        <v>7</v>
      </c>
      <c r="C101" s="79" t="s">
        <v>7</v>
      </c>
      <c r="D101" s="79" t="s">
        <v>7</v>
      </c>
      <c r="E101" s="79" t="s">
        <v>7</v>
      </c>
      <c r="F101" s="77"/>
      <c r="G101" s="77"/>
    </row>
    <row r="102" spans="1:20">
      <c r="A102" s="80" t="s">
        <v>104</v>
      </c>
      <c r="B102" s="29" t="s">
        <v>61</v>
      </c>
      <c r="C102" s="29" t="s">
        <v>26</v>
      </c>
      <c r="D102" s="29" t="s">
        <v>17</v>
      </c>
      <c r="E102" s="30">
        <v>2666</v>
      </c>
      <c r="F102" s="81">
        <v>200</v>
      </c>
      <c r="G102" s="81">
        <v>127</v>
      </c>
      <c r="H102" s="81">
        <v>253</v>
      </c>
      <c r="I102" s="81">
        <v>253</v>
      </c>
      <c r="J102" s="161"/>
      <c r="K102" s="159"/>
      <c r="L102" s="159"/>
      <c r="M102" s="159"/>
      <c r="N102" s="159"/>
      <c r="O102" s="161"/>
      <c r="P102" s="159"/>
      <c r="Q102" s="159"/>
      <c r="R102" s="159"/>
      <c r="S102" s="161"/>
      <c r="T102" s="159">
        <f t="shared" ref="T102:T109" si="10">SUM(J102:S102)</f>
        <v>0</v>
      </c>
    </row>
    <row r="103" spans="1:20">
      <c r="A103" s="82" t="s">
        <v>105</v>
      </c>
      <c r="B103" s="83"/>
      <c r="C103" s="83" t="s">
        <v>24</v>
      </c>
      <c r="D103" s="83" t="s">
        <v>17</v>
      </c>
      <c r="E103" s="84">
        <v>2656</v>
      </c>
      <c r="F103" s="85"/>
      <c r="G103" s="85">
        <v>277</v>
      </c>
      <c r="H103" s="133">
        <v>1403</v>
      </c>
      <c r="I103" s="133">
        <v>1403</v>
      </c>
      <c r="J103" s="161"/>
      <c r="K103" s="159">
        <v>10</v>
      </c>
      <c r="L103" s="159"/>
      <c r="M103" s="159"/>
      <c r="N103" s="159"/>
      <c r="O103" s="161">
        <v>21</v>
      </c>
      <c r="P103" s="159"/>
      <c r="Q103" s="159"/>
      <c r="R103" s="159"/>
      <c r="S103" s="161"/>
      <c r="T103" s="159">
        <f t="shared" si="10"/>
        <v>31</v>
      </c>
    </row>
    <row r="104" spans="1:20">
      <c r="A104" s="20" t="s">
        <v>106</v>
      </c>
      <c r="B104" s="20"/>
      <c r="C104" s="21" t="s">
        <v>24</v>
      </c>
      <c r="D104" s="21" t="s">
        <v>17</v>
      </c>
      <c r="E104" s="22">
        <v>912</v>
      </c>
      <c r="F104" s="72">
        <v>184</v>
      </c>
      <c r="G104" s="72">
        <v>184</v>
      </c>
      <c r="H104" s="72">
        <v>100</v>
      </c>
      <c r="I104" s="72">
        <v>100</v>
      </c>
      <c r="J104" s="161"/>
      <c r="K104" s="159"/>
      <c r="L104" s="159"/>
      <c r="M104" s="159"/>
      <c r="N104" s="159"/>
      <c r="O104" s="161"/>
      <c r="P104" s="159"/>
      <c r="Q104" s="159"/>
      <c r="R104" s="159"/>
      <c r="S104" s="161"/>
      <c r="T104" s="159">
        <f t="shared" si="10"/>
        <v>0</v>
      </c>
    </row>
    <row r="105" spans="1:20">
      <c r="A105" s="20" t="s">
        <v>106</v>
      </c>
      <c r="B105" s="20"/>
      <c r="C105" s="21" t="s">
        <v>24</v>
      </c>
      <c r="D105" s="21" t="s">
        <v>11</v>
      </c>
      <c r="E105" s="22">
        <v>912</v>
      </c>
      <c r="F105" s="72">
        <v>0</v>
      </c>
      <c r="G105" s="72">
        <v>184</v>
      </c>
      <c r="H105" s="72">
        <v>100</v>
      </c>
      <c r="I105" s="72">
        <v>100</v>
      </c>
      <c r="J105" s="161"/>
      <c r="K105" s="159"/>
      <c r="L105" s="159"/>
      <c r="M105" s="159"/>
      <c r="N105" s="159"/>
      <c r="O105" s="161"/>
      <c r="P105" s="159"/>
      <c r="Q105" s="159"/>
      <c r="R105" s="159"/>
      <c r="S105" s="161"/>
      <c r="T105" s="159">
        <f t="shared" si="10"/>
        <v>0</v>
      </c>
    </row>
    <row r="106" spans="1:20">
      <c r="A106" s="86" t="s">
        <v>107</v>
      </c>
      <c r="B106" s="86"/>
      <c r="C106" s="54" t="s">
        <v>24</v>
      </c>
      <c r="D106" s="64" t="s">
        <v>11</v>
      </c>
      <c r="E106" s="63">
        <v>4443</v>
      </c>
      <c r="F106" s="194">
        <v>800</v>
      </c>
      <c r="G106" s="194">
        <v>800</v>
      </c>
      <c r="H106" s="194">
        <v>800</v>
      </c>
      <c r="I106" s="194">
        <v>400</v>
      </c>
      <c r="J106" s="195"/>
      <c r="K106" s="195"/>
      <c r="L106" s="195"/>
      <c r="M106" s="195"/>
      <c r="N106" s="195"/>
      <c r="O106" s="195"/>
      <c r="P106" s="195">
        <v>53</v>
      </c>
      <c r="Q106" s="195"/>
      <c r="R106" s="195">
        <v>62</v>
      </c>
      <c r="S106" s="195"/>
      <c r="T106" s="159">
        <f t="shared" si="10"/>
        <v>115</v>
      </c>
    </row>
    <row r="107" spans="1:20">
      <c r="A107" s="20" t="s">
        <v>108</v>
      </c>
      <c r="B107" s="21"/>
      <c r="C107" s="21" t="s">
        <v>24</v>
      </c>
      <c r="D107" s="21" t="s">
        <v>17</v>
      </c>
      <c r="E107" s="22">
        <v>2617</v>
      </c>
      <c r="F107" s="87">
        <v>184</v>
      </c>
      <c r="G107" s="87">
        <v>184</v>
      </c>
      <c r="H107" s="87">
        <v>455</v>
      </c>
      <c r="I107" s="87">
        <v>455</v>
      </c>
      <c r="J107" s="161">
        <v>160</v>
      </c>
      <c r="K107" s="159"/>
      <c r="L107" s="159">
        <v>134</v>
      </c>
      <c r="M107" s="159"/>
      <c r="N107" s="159"/>
      <c r="O107" s="161"/>
      <c r="P107" s="159">
        <v>37</v>
      </c>
      <c r="Q107" s="159"/>
      <c r="R107" s="159"/>
      <c r="S107" s="161"/>
      <c r="T107" s="159">
        <f t="shared" si="10"/>
        <v>331</v>
      </c>
    </row>
    <row r="108" spans="1:20">
      <c r="A108" s="20" t="s">
        <v>109</v>
      </c>
      <c r="B108" s="21" t="s">
        <v>61</v>
      </c>
      <c r="C108" s="21" t="s">
        <v>57</v>
      </c>
      <c r="D108" s="21" t="s">
        <v>17</v>
      </c>
      <c r="E108" s="22">
        <v>3507</v>
      </c>
      <c r="F108" s="72">
        <v>0</v>
      </c>
      <c r="G108" s="72">
        <v>0</v>
      </c>
      <c r="H108" s="72">
        <v>0</v>
      </c>
      <c r="I108" s="72">
        <v>0</v>
      </c>
      <c r="J108" s="161"/>
      <c r="K108" s="159"/>
      <c r="L108" s="159"/>
      <c r="M108" s="159"/>
      <c r="N108" s="159"/>
      <c r="O108" s="161"/>
      <c r="P108" s="159"/>
      <c r="Q108" s="159"/>
      <c r="R108" s="159"/>
      <c r="S108" s="161"/>
      <c r="T108" s="159">
        <f t="shared" si="10"/>
        <v>0</v>
      </c>
    </row>
    <row r="109" spans="1:20">
      <c r="A109" s="20" t="s">
        <v>109</v>
      </c>
      <c r="B109" s="21" t="s">
        <v>61</v>
      </c>
      <c r="C109" s="21" t="s">
        <v>86</v>
      </c>
      <c r="D109" s="21" t="s">
        <v>17</v>
      </c>
      <c r="E109" s="22">
        <v>5332</v>
      </c>
      <c r="F109" s="72">
        <v>1000</v>
      </c>
      <c r="G109" s="72">
        <v>1000</v>
      </c>
      <c r="H109" s="72">
        <v>0</v>
      </c>
      <c r="I109" s="72">
        <v>0</v>
      </c>
      <c r="J109" s="161"/>
      <c r="K109" s="159"/>
      <c r="L109" s="159"/>
      <c r="M109" s="159"/>
      <c r="N109" s="159"/>
      <c r="O109" s="161"/>
      <c r="P109" s="159"/>
      <c r="Q109" s="159"/>
      <c r="R109" s="159"/>
      <c r="S109" s="161"/>
      <c r="T109" s="159">
        <f t="shared" si="10"/>
        <v>0</v>
      </c>
    </row>
    <row r="110" spans="1:20" ht="12" thickBot="1">
      <c r="A110" s="43" t="s">
        <v>7</v>
      </c>
      <c r="B110" s="43" t="s">
        <v>7</v>
      </c>
      <c r="C110" s="44" t="s">
        <v>7</v>
      </c>
      <c r="D110" s="44" t="s">
        <v>7</v>
      </c>
      <c r="E110" s="44" t="s">
        <v>7</v>
      </c>
      <c r="F110" s="77"/>
      <c r="G110" s="77"/>
    </row>
    <row r="111" spans="1:20" ht="12" thickBot="1">
      <c r="A111" s="45" t="s">
        <v>110</v>
      </c>
      <c r="B111" s="46"/>
      <c r="C111" s="46"/>
      <c r="D111" s="47"/>
      <c r="E111" s="17">
        <f t="shared" ref="E111:T111" si="11">SUM(E113:E136)</f>
        <v>35998</v>
      </c>
      <c r="F111" s="17">
        <f t="shared" si="11"/>
        <v>2973</v>
      </c>
      <c r="G111" s="17">
        <f t="shared" si="11"/>
        <v>3273</v>
      </c>
      <c r="H111" s="17">
        <f t="shared" si="11"/>
        <v>1991</v>
      </c>
      <c r="I111" s="17">
        <f t="shared" si="11"/>
        <v>1641</v>
      </c>
      <c r="J111" s="189">
        <f t="shared" si="11"/>
        <v>41</v>
      </c>
      <c r="K111" s="17">
        <f t="shared" si="11"/>
        <v>4</v>
      </c>
      <c r="L111" s="17">
        <f t="shared" si="11"/>
        <v>218</v>
      </c>
      <c r="M111" s="17">
        <f t="shared" si="11"/>
        <v>29</v>
      </c>
      <c r="N111" s="17">
        <f t="shared" si="11"/>
        <v>0</v>
      </c>
      <c r="O111" s="189">
        <f t="shared" si="11"/>
        <v>173</v>
      </c>
      <c r="P111" s="17">
        <f t="shared" si="11"/>
        <v>375</v>
      </c>
      <c r="Q111" s="17">
        <f t="shared" si="11"/>
        <v>269</v>
      </c>
      <c r="R111" s="17">
        <f t="shared" si="11"/>
        <v>12</v>
      </c>
      <c r="S111" s="189">
        <f>SUM(S113:S136)</f>
        <v>575</v>
      </c>
      <c r="T111" s="17">
        <f t="shared" si="11"/>
        <v>1696</v>
      </c>
    </row>
    <row r="112" spans="1:20">
      <c r="A112" s="43" t="s">
        <v>7</v>
      </c>
      <c r="B112" s="43" t="s">
        <v>7</v>
      </c>
      <c r="C112" s="44" t="s">
        <v>7</v>
      </c>
      <c r="D112" s="44" t="s">
        <v>7</v>
      </c>
      <c r="E112" s="44" t="s">
        <v>7</v>
      </c>
      <c r="F112" s="1"/>
      <c r="G112" s="1"/>
    </row>
    <row r="113" spans="1:20">
      <c r="A113" s="88" t="s">
        <v>111</v>
      </c>
      <c r="B113" s="89"/>
      <c r="C113" s="21" t="s">
        <v>68</v>
      </c>
      <c r="D113" s="21" t="s">
        <v>11</v>
      </c>
      <c r="E113" s="90">
        <v>1220</v>
      </c>
      <c r="F113" s="23"/>
      <c r="G113" s="23"/>
      <c r="H113" s="23"/>
      <c r="I113" s="23"/>
      <c r="J113" s="161"/>
      <c r="K113" s="159"/>
      <c r="L113" s="159"/>
      <c r="M113" s="159"/>
      <c r="N113" s="159"/>
      <c r="O113" s="161"/>
      <c r="P113" s="159"/>
      <c r="Q113" s="159"/>
      <c r="R113" s="159"/>
      <c r="S113" s="161"/>
      <c r="T113" s="159">
        <f t="shared" ref="T113:T136" si="12">SUM(J113:S113)</f>
        <v>0</v>
      </c>
    </row>
    <row r="114" spans="1:20">
      <c r="A114" s="181" t="s">
        <v>112</v>
      </c>
      <c r="B114" s="182"/>
      <c r="C114" s="175" t="s">
        <v>68</v>
      </c>
      <c r="D114" s="175" t="s">
        <v>11</v>
      </c>
      <c r="E114" s="183">
        <v>1470</v>
      </c>
      <c r="F114" s="180"/>
      <c r="G114" s="180"/>
      <c r="H114" s="180"/>
      <c r="I114" s="180">
        <v>250</v>
      </c>
      <c r="J114" s="161"/>
      <c r="K114" s="159"/>
      <c r="L114" s="159"/>
      <c r="M114" s="159"/>
      <c r="N114" s="159"/>
      <c r="O114" s="161"/>
      <c r="P114" s="159"/>
      <c r="Q114" s="159"/>
      <c r="R114" s="159"/>
      <c r="S114" s="161">
        <v>532</v>
      </c>
      <c r="T114" s="159">
        <f t="shared" si="12"/>
        <v>532</v>
      </c>
    </row>
    <row r="115" spans="1:20">
      <c r="A115" s="88" t="s">
        <v>113</v>
      </c>
      <c r="B115" s="89"/>
      <c r="C115" s="21" t="s">
        <v>68</v>
      </c>
      <c r="D115" s="21" t="s">
        <v>11</v>
      </c>
      <c r="E115" s="90">
        <v>406</v>
      </c>
      <c r="F115" s="23"/>
      <c r="G115" s="23"/>
      <c r="H115" s="23"/>
      <c r="I115" s="23"/>
      <c r="J115" s="161"/>
      <c r="K115" s="159"/>
      <c r="L115" s="159"/>
      <c r="M115" s="159"/>
      <c r="N115" s="159"/>
      <c r="O115" s="161"/>
      <c r="P115" s="159"/>
      <c r="Q115" s="159"/>
      <c r="R115" s="159"/>
      <c r="S115" s="161"/>
      <c r="T115" s="159">
        <f t="shared" si="12"/>
        <v>0</v>
      </c>
    </row>
    <row r="116" spans="1:20">
      <c r="A116" s="88" t="s">
        <v>114</v>
      </c>
      <c r="B116" s="89"/>
      <c r="C116" s="21" t="s">
        <v>68</v>
      </c>
      <c r="D116" s="21" t="s">
        <v>11</v>
      </c>
      <c r="E116" s="90">
        <v>1900</v>
      </c>
      <c r="F116" s="23"/>
      <c r="G116" s="23"/>
      <c r="H116" s="23"/>
      <c r="I116" s="23"/>
      <c r="J116" s="161"/>
      <c r="K116" s="159"/>
      <c r="L116" s="159"/>
      <c r="M116" s="159"/>
      <c r="N116" s="159"/>
      <c r="O116" s="161"/>
      <c r="P116" s="159"/>
      <c r="Q116" s="159"/>
      <c r="R116" s="159"/>
      <c r="S116" s="161"/>
      <c r="T116" s="159">
        <f t="shared" si="12"/>
        <v>0</v>
      </c>
    </row>
    <row r="117" spans="1:20" ht="12.75">
      <c r="A117" s="135" t="s">
        <v>205</v>
      </c>
      <c r="B117" s="89"/>
      <c r="C117" s="21" t="s">
        <v>24</v>
      </c>
      <c r="D117" s="21" t="s">
        <v>11</v>
      </c>
      <c r="E117" s="90">
        <v>272</v>
      </c>
      <c r="F117" s="23">
        <v>0</v>
      </c>
      <c r="G117" s="23">
        <v>0</v>
      </c>
      <c r="H117" s="23">
        <v>72</v>
      </c>
      <c r="I117" s="23">
        <v>72</v>
      </c>
      <c r="J117" s="161">
        <v>32</v>
      </c>
      <c r="K117" s="159"/>
      <c r="L117" s="159"/>
      <c r="M117" s="159"/>
      <c r="N117" s="159"/>
      <c r="O117" s="161"/>
      <c r="P117" s="159"/>
      <c r="Q117" s="159"/>
      <c r="R117" s="159"/>
      <c r="S117" s="161"/>
      <c r="T117" s="159">
        <f t="shared" si="12"/>
        <v>32</v>
      </c>
    </row>
    <row r="118" spans="1:20">
      <c r="A118" s="19" t="s">
        <v>115</v>
      </c>
      <c r="B118" s="20"/>
      <c r="C118" s="21" t="s">
        <v>29</v>
      </c>
      <c r="D118" s="21" t="s">
        <v>17</v>
      </c>
      <c r="E118" s="22">
        <v>1817</v>
      </c>
      <c r="F118" s="23">
        <v>400</v>
      </c>
      <c r="G118" s="23">
        <v>400</v>
      </c>
      <c r="H118" s="23">
        <v>200</v>
      </c>
      <c r="I118" s="23">
        <v>200</v>
      </c>
      <c r="J118" s="161">
        <v>9</v>
      </c>
      <c r="K118" s="159">
        <v>4</v>
      </c>
      <c r="L118" s="159"/>
      <c r="M118" s="159">
        <v>29</v>
      </c>
      <c r="N118" s="159"/>
      <c r="O118" s="161">
        <v>5</v>
      </c>
      <c r="P118" s="159">
        <v>54</v>
      </c>
      <c r="Q118" s="159"/>
      <c r="R118" s="159"/>
      <c r="S118" s="161">
        <v>43</v>
      </c>
      <c r="T118" s="159">
        <f t="shared" si="12"/>
        <v>144</v>
      </c>
    </row>
    <row r="119" spans="1:20">
      <c r="A119" s="91" t="s">
        <v>116</v>
      </c>
      <c r="B119" s="92"/>
      <c r="C119" s="68" t="s">
        <v>24</v>
      </c>
      <c r="D119" s="68" t="s">
        <v>11</v>
      </c>
      <c r="E119" s="67">
        <v>485</v>
      </c>
      <c r="F119" s="23">
        <v>0</v>
      </c>
      <c r="G119" s="23">
        <v>0</v>
      </c>
      <c r="H119" s="23">
        <v>0</v>
      </c>
      <c r="I119" s="23">
        <v>0</v>
      </c>
      <c r="J119" s="161"/>
      <c r="K119" s="159"/>
      <c r="L119" s="159"/>
      <c r="M119" s="159"/>
      <c r="N119" s="159"/>
      <c r="O119" s="161"/>
      <c r="P119" s="159"/>
      <c r="Q119" s="159"/>
      <c r="R119" s="159"/>
      <c r="S119" s="161"/>
      <c r="T119" s="159">
        <f t="shared" si="12"/>
        <v>0</v>
      </c>
    </row>
    <row r="120" spans="1:20">
      <c r="A120" s="19" t="s">
        <v>117</v>
      </c>
      <c r="B120" s="20"/>
      <c r="C120" s="21" t="s">
        <v>24</v>
      </c>
      <c r="D120" s="21" t="s">
        <v>17</v>
      </c>
      <c r="E120" s="22">
        <v>2666</v>
      </c>
      <c r="F120" s="23">
        <v>800</v>
      </c>
      <c r="G120" s="23">
        <v>800</v>
      </c>
      <c r="H120" s="23">
        <v>260</v>
      </c>
      <c r="I120" s="23">
        <v>260</v>
      </c>
      <c r="J120" s="161"/>
      <c r="K120" s="159"/>
      <c r="L120" s="159"/>
      <c r="M120" s="159"/>
      <c r="N120" s="159"/>
      <c r="O120" s="161"/>
      <c r="P120" s="159"/>
      <c r="Q120" s="159"/>
      <c r="R120" s="159"/>
      <c r="S120" s="161"/>
      <c r="T120" s="159">
        <f t="shared" si="12"/>
        <v>0</v>
      </c>
    </row>
    <row r="121" spans="1:20">
      <c r="A121" s="93" t="s">
        <v>118</v>
      </c>
      <c r="B121" s="94"/>
      <c r="C121" s="95" t="s">
        <v>24</v>
      </c>
      <c r="D121" s="95" t="s">
        <v>11</v>
      </c>
      <c r="E121" s="96">
        <v>888</v>
      </c>
      <c r="F121" s="97">
        <v>0</v>
      </c>
      <c r="G121" s="97">
        <v>250</v>
      </c>
      <c r="H121" s="97">
        <v>0</v>
      </c>
      <c r="I121" s="97">
        <v>0</v>
      </c>
      <c r="J121" s="161"/>
      <c r="K121" s="159"/>
      <c r="L121" s="159"/>
      <c r="M121" s="159"/>
      <c r="N121" s="159"/>
      <c r="O121" s="161"/>
      <c r="P121" s="159"/>
      <c r="Q121" s="159"/>
      <c r="R121" s="159"/>
      <c r="S121" s="161"/>
      <c r="T121" s="159">
        <f t="shared" si="12"/>
        <v>0</v>
      </c>
    </row>
    <row r="122" spans="1:20">
      <c r="A122" s="19" t="s">
        <v>118</v>
      </c>
      <c r="B122" s="20"/>
      <c r="C122" s="21" t="s">
        <v>24</v>
      </c>
      <c r="D122" s="21" t="s">
        <v>17</v>
      </c>
      <c r="E122" s="22">
        <v>1769</v>
      </c>
      <c r="F122" s="26">
        <v>0</v>
      </c>
      <c r="G122" s="26">
        <v>0</v>
      </c>
      <c r="H122" s="26">
        <v>0</v>
      </c>
      <c r="I122" s="26">
        <v>0</v>
      </c>
      <c r="J122" s="161"/>
      <c r="K122" s="159"/>
      <c r="L122" s="159"/>
      <c r="M122" s="159"/>
      <c r="N122" s="159"/>
      <c r="O122" s="161"/>
      <c r="P122" s="159"/>
      <c r="Q122" s="159"/>
      <c r="R122" s="159"/>
      <c r="S122" s="161"/>
      <c r="T122" s="159">
        <f t="shared" si="12"/>
        <v>0</v>
      </c>
    </row>
    <row r="123" spans="1:20">
      <c r="A123" s="98" t="s">
        <v>119</v>
      </c>
      <c r="B123" s="49"/>
      <c r="C123" s="29" t="s">
        <v>49</v>
      </c>
      <c r="D123" s="29" t="s">
        <v>11</v>
      </c>
      <c r="E123" s="30">
        <v>92</v>
      </c>
      <c r="F123" s="26"/>
      <c r="G123" s="26"/>
      <c r="H123" s="26"/>
      <c r="I123" s="26"/>
      <c r="J123" s="161"/>
      <c r="K123" s="159"/>
      <c r="L123" s="159"/>
      <c r="M123" s="159"/>
      <c r="N123" s="159"/>
      <c r="O123" s="161"/>
      <c r="P123" s="159"/>
      <c r="Q123" s="159"/>
      <c r="R123" s="159"/>
      <c r="S123" s="161"/>
      <c r="T123" s="159">
        <f t="shared" si="12"/>
        <v>0</v>
      </c>
    </row>
    <row r="124" spans="1:20">
      <c r="A124" s="19" t="s">
        <v>120</v>
      </c>
      <c r="B124" s="31"/>
      <c r="C124" s="21" t="s">
        <v>121</v>
      </c>
      <c r="D124" s="21" t="s">
        <v>11</v>
      </c>
      <c r="E124" s="22">
        <v>267</v>
      </c>
      <c r="F124" s="26"/>
      <c r="G124" s="26"/>
      <c r="H124" s="26"/>
      <c r="I124" s="26"/>
      <c r="J124" s="161"/>
      <c r="K124" s="159"/>
      <c r="L124" s="159"/>
      <c r="M124" s="159"/>
      <c r="N124" s="159"/>
      <c r="O124" s="161"/>
      <c r="P124" s="159"/>
      <c r="Q124" s="159"/>
      <c r="R124" s="159"/>
      <c r="S124" s="161"/>
      <c r="T124" s="159">
        <f t="shared" si="12"/>
        <v>0</v>
      </c>
    </row>
    <row r="125" spans="1:20">
      <c r="A125" s="19" t="s">
        <v>122</v>
      </c>
      <c r="B125" s="31"/>
      <c r="C125" s="21" t="s">
        <v>121</v>
      </c>
      <c r="D125" s="21" t="s">
        <v>11</v>
      </c>
      <c r="E125" s="22">
        <v>267</v>
      </c>
      <c r="F125" s="26"/>
      <c r="G125" s="26"/>
      <c r="H125" s="26"/>
      <c r="I125" s="26"/>
      <c r="J125" s="161"/>
      <c r="K125" s="159"/>
      <c r="L125" s="159"/>
      <c r="M125" s="159"/>
      <c r="N125" s="159"/>
      <c r="O125" s="161"/>
      <c r="P125" s="159"/>
      <c r="Q125" s="159"/>
      <c r="R125" s="159"/>
      <c r="S125" s="161"/>
      <c r="T125" s="159">
        <f t="shared" si="12"/>
        <v>0</v>
      </c>
    </row>
    <row r="126" spans="1:20">
      <c r="A126" s="19" t="s">
        <v>123</v>
      </c>
      <c r="B126" s="31"/>
      <c r="C126" s="21" t="s">
        <v>24</v>
      </c>
      <c r="D126" s="21" t="s">
        <v>17</v>
      </c>
      <c r="E126" s="22">
        <v>3513</v>
      </c>
      <c r="F126" s="26">
        <v>362</v>
      </c>
      <c r="G126" s="26">
        <v>362</v>
      </c>
      <c r="H126" s="26">
        <v>0</v>
      </c>
      <c r="I126" s="26">
        <v>0</v>
      </c>
      <c r="J126" s="161"/>
      <c r="K126" s="159"/>
      <c r="L126" s="159"/>
      <c r="M126" s="159"/>
      <c r="N126" s="159"/>
      <c r="O126" s="161"/>
      <c r="P126" s="159"/>
      <c r="Q126" s="159"/>
      <c r="R126" s="159"/>
      <c r="S126" s="161"/>
      <c r="T126" s="159">
        <f t="shared" si="12"/>
        <v>0</v>
      </c>
    </row>
    <row r="127" spans="1:20">
      <c r="A127" s="27" t="s">
        <v>124</v>
      </c>
      <c r="B127" s="28"/>
      <c r="C127" s="29" t="s">
        <v>24</v>
      </c>
      <c r="D127" s="29" t="s">
        <v>17</v>
      </c>
      <c r="E127" s="30">
        <v>12244</v>
      </c>
      <c r="F127" s="26">
        <v>611</v>
      </c>
      <c r="G127" s="26">
        <v>611</v>
      </c>
      <c r="H127" s="26">
        <v>189</v>
      </c>
      <c r="I127" s="26">
        <v>189</v>
      </c>
      <c r="J127" s="161"/>
      <c r="K127" s="159"/>
      <c r="L127" s="159"/>
      <c r="M127" s="159"/>
      <c r="N127" s="159"/>
      <c r="O127" s="161">
        <v>30</v>
      </c>
      <c r="P127" s="159">
        <v>144</v>
      </c>
      <c r="Q127" s="159"/>
      <c r="R127" s="159"/>
      <c r="S127" s="161"/>
      <c r="T127" s="159">
        <f t="shared" si="12"/>
        <v>174</v>
      </c>
    </row>
    <row r="128" spans="1:20">
      <c r="A128" s="27" t="s">
        <v>125</v>
      </c>
      <c r="B128" s="28"/>
      <c r="C128" s="29" t="s">
        <v>24</v>
      </c>
      <c r="D128" s="29" t="s">
        <v>11</v>
      </c>
      <c r="E128" s="30">
        <v>5332</v>
      </c>
      <c r="F128" s="26">
        <v>800</v>
      </c>
      <c r="G128" s="26">
        <v>800</v>
      </c>
      <c r="H128" s="26">
        <v>1200</v>
      </c>
      <c r="I128" s="26">
        <v>600</v>
      </c>
      <c r="J128" s="161"/>
      <c r="K128" s="159">
        <v>0</v>
      </c>
      <c r="L128" s="159">
        <v>174</v>
      </c>
      <c r="M128" s="159"/>
      <c r="N128" s="159"/>
      <c r="O128" s="161">
        <v>138</v>
      </c>
      <c r="P128" s="159">
        <v>177</v>
      </c>
      <c r="Q128" s="159">
        <v>269</v>
      </c>
      <c r="R128" s="159"/>
      <c r="S128" s="161"/>
      <c r="T128" s="159">
        <f t="shared" si="12"/>
        <v>758</v>
      </c>
    </row>
    <row r="129" spans="1:20">
      <c r="A129" s="33" t="s">
        <v>126</v>
      </c>
      <c r="B129" s="34"/>
      <c r="C129" s="35" t="s">
        <v>24</v>
      </c>
      <c r="D129" s="35" t="s">
        <v>11</v>
      </c>
      <c r="E129" s="36">
        <v>489</v>
      </c>
      <c r="F129" s="37"/>
      <c r="G129" s="37">
        <v>50</v>
      </c>
      <c r="H129" s="37">
        <v>70</v>
      </c>
      <c r="I129" s="37">
        <v>70</v>
      </c>
      <c r="J129" s="161"/>
      <c r="K129" s="159"/>
      <c r="L129" s="159">
        <v>44</v>
      </c>
      <c r="M129" s="159"/>
      <c r="N129" s="159"/>
      <c r="O129" s="161"/>
      <c r="P129" s="159"/>
      <c r="Q129" s="159"/>
      <c r="R129" s="159">
        <v>12</v>
      </c>
      <c r="S129" s="161"/>
      <c r="T129" s="159">
        <f t="shared" si="12"/>
        <v>56</v>
      </c>
    </row>
    <row r="130" spans="1:20">
      <c r="A130" s="49" t="s">
        <v>127</v>
      </c>
      <c r="B130" s="29"/>
      <c r="C130" s="29" t="s">
        <v>49</v>
      </c>
      <c r="D130" s="29" t="s">
        <v>11</v>
      </c>
      <c r="E130" s="30">
        <v>216</v>
      </c>
      <c r="F130" s="26"/>
      <c r="G130" s="26"/>
      <c r="H130" s="26"/>
      <c r="I130" s="26"/>
      <c r="J130" s="161"/>
      <c r="K130" s="159"/>
      <c r="L130" s="159"/>
      <c r="M130" s="159"/>
      <c r="N130" s="159"/>
      <c r="O130" s="161"/>
      <c r="P130" s="159"/>
      <c r="Q130" s="159"/>
      <c r="R130" s="159"/>
      <c r="S130" s="161"/>
      <c r="T130" s="159">
        <f t="shared" si="12"/>
        <v>0</v>
      </c>
    </row>
    <row r="131" spans="1:20">
      <c r="A131" s="49" t="s">
        <v>128</v>
      </c>
      <c r="B131" s="29"/>
      <c r="C131" s="29" t="s">
        <v>49</v>
      </c>
      <c r="D131" s="29" t="s">
        <v>11</v>
      </c>
      <c r="E131" s="30">
        <v>15</v>
      </c>
      <c r="F131" s="26"/>
      <c r="G131" s="26"/>
      <c r="H131" s="26"/>
      <c r="I131" s="26"/>
      <c r="J131" s="161"/>
      <c r="K131" s="159"/>
      <c r="L131" s="159"/>
      <c r="M131" s="159"/>
      <c r="N131" s="159"/>
      <c r="O131" s="161"/>
      <c r="P131" s="159"/>
      <c r="Q131" s="159"/>
      <c r="R131" s="159"/>
      <c r="S131" s="161"/>
      <c r="T131" s="159">
        <f t="shared" si="12"/>
        <v>0</v>
      </c>
    </row>
    <row r="132" spans="1:20">
      <c r="A132" s="49" t="s">
        <v>129</v>
      </c>
      <c r="B132" s="29"/>
      <c r="C132" s="29" t="s">
        <v>49</v>
      </c>
      <c r="D132" s="29" t="s">
        <v>11</v>
      </c>
      <c r="E132" s="30">
        <v>69</v>
      </c>
      <c r="F132" s="26"/>
      <c r="G132" s="26"/>
      <c r="H132" s="26"/>
      <c r="I132" s="26"/>
      <c r="J132" s="161"/>
      <c r="K132" s="159"/>
      <c r="L132" s="159"/>
      <c r="M132" s="159"/>
      <c r="N132" s="159"/>
      <c r="O132" s="161"/>
      <c r="P132" s="159"/>
      <c r="Q132" s="159"/>
      <c r="R132" s="159"/>
      <c r="S132" s="161"/>
      <c r="T132" s="159">
        <f t="shared" si="12"/>
        <v>0</v>
      </c>
    </row>
    <row r="133" spans="1:20">
      <c r="A133" s="31" t="s">
        <v>130</v>
      </c>
      <c r="B133" s="21"/>
      <c r="C133" s="21" t="s">
        <v>14</v>
      </c>
      <c r="D133" s="21" t="s">
        <v>11</v>
      </c>
      <c r="E133" s="22">
        <v>280</v>
      </c>
      <c r="F133" s="23"/>
      <c r="G133" s="23"/>
      <c r="H133" s="23"/>
      <c r="I133" s="23"/>
      <c r="J133" s="161"/>
      <c r="K133" s="159"/>
      <c r="L133" s="159"/>
      <c r="M133" s="159"/>
      <c r="N133" s="159"/>
      <c r="O133" s="161"/>
      <c r="P133" s="159"/>
      <c r="Q133" s="159"/>
      <c r="R133" s="159"/>
      <c r="S133" s="161"/>
      <c r="T133" s="159">
        <f t="shared" si="12"/>
        <v>0</v>
      </c>
    </row>
    <row r="134" spans="1:20">
      <c r="A134" s="31" t="s">
        <v>131</v>
      </c>
      <c r="B134" s="21"/>
      <c r="C134" s="21" t="s">
        <v>14</v>
      </c>
      <c r="D134" s="21" t="s">
        <v>11</v>
      </c>
      <c r="E134" s="22">
        <v>123</v>
      </c>
      <c r="F134" s="23"/>
      <c r="G134" s="23"/>
      <c r="H134" s="23"/>
      <c r="I134" s="23"/>
      <c r="J134" s="161"/>
      <c r="K134" s="159"/>
      <c r="L134" s="159"/>
      <c r="M134" s="159"/>
      <c r="N134" s="159"/>
      <c r="O134" s="161"/>
      <c r="P134" s="159"/>
      <c r="Q134" s="159"/>
      <c r="R134" s="159"/>
      <c r="S134" s="161"/>
      <c r="T134" s="159">
        <f t="shared" si="12"/>
        <v>0</v>
      </c>
    </row>
    <row r="135" spans="1:20">
      <c r="A135" s="31" t="s">
        <v>132</v>
      </c>
      <c r="B135" s="21"/>
      <c r="C135" s="21" t="s">
        <v>14</v>
      </c>
      <c r="D135" s="21" t="s">
        <v>11</v>
      </c>
      <c r="E135" s="22">
        <v>121</v>
      </c>
      <c r="F135" s="23"/>
      <c r="G135" s="23"/>
      <c r="H135" s="23"/>
      <c r="I135" s="23"/>
      <c r="J135" s="161"/>
      <c r="K135" s="159"/>
      <c r="L135" s="159"/>
      <c r="M135" s="159"/>
      <c r="N135" s="159"/>
      <c r="O135" s="161"/>
      <c r="P135" s="159"/>
      <c r="Q135" s="159"/>
      <c r="R135" s="159"/>
      <c r="S135" s="161"/>
      <c r="T135" s="159">
        <f t="shared" si="12"/>
        <v>0</v>
      </c>
    </row>
    <row r="136" spans="1:20">
      <c r="A136" s="31" t="s">
        <v>133</v>
      </c>
      <c r="B136" s="21"/>
      <c r="C136" s="21" t="s">
        <v>14</v>
      </c>
      <c r="D136" s="21" t="s">
        <v>11</v>
      </c>
      <c r="E136" s="22">
        <v>77</v>
      </c>
      <c r="F136" s="23"/>
      <c r="G136" s="23"/>
      <c r="H136" s="23"/>
      <c r="I136" s="23"/>
      <c r="J136" s="161"/>
      <c r="K136" s="159"/>
      <c r="L136" s="159"/>
      <c r="M136" s="159"/>
      <c r="N136" s="159"/>
      <c r="O136" s="161"/>
      <c r="P136" s="159"/>
      <c r="Q136" s="159"/>
      <c r="R136" s="159"/>
      <c r="S136" s="161"/>
      <c r="T136" s="159">
        <f t="shared" si="12"/>
        <v>0</v>
      </c>
    </row>
    <row r="137" spans="1:20" ht="12" thickBot="1">
      <c r="A137" s="43" t="s">
        <v>7</v>
      </c>
      <c r="B137" s="43" t="s">
        <v>7</v>
      </c>
      <c r="C137" s="44" t="s">
        <v>7</v>
      </c>
      <c r="D137" s="44" t="s">
        <v>7</v>
      </c>
      <c r="E137" s="44" t="s">
        <v>7</v>
      </c>
      <c r="F137" s="1"/>
      <c r="G137" s="1"/>
    </row>
    <row r="138" spans="1:20" ht="12" thickBot="1">
      <c r="A138" s="14" t="s">
        <v>134</v>
      </c>
      <c r="B138" s="15"/>
      <c r="C138" s="15"/>
      <c r="D138" s="15"/>
      <c r="E138" s="17">
        <f t="shared" ref="E138:T138" si="13">SUM(E140:E152)</f>
        <v>19516.504208385999</v>
      </c>
      <c r="F138" s="17">
        <f t="shared" si="13"/>
        <v>1597</v>
      </c>
      <c r="G138" s="17">
        <f t="shared" si="13"/>
        <v>1947</v>
      </c>
      <c r="H138" s="17">
        <f t="shared" si="13"/>
        <v>1775</v>
      </c>
      <c r="I138" s="17">
        <f t="shared" si="13"/>
        <v>1850</v>
      </c>
      <c r="J138" s="189">
        <f t="shared" si="13"/>
        <v>399</v>
      </c>
      <c r="K138" s="17">
        <f t="shared" si="13"/>
        <v>291</v>
      </c>
      <c r="L138" s="17">
        <f t="shared" si="13"/>
        <v>89</v>
      </c>
      <c r="M138" s="17">
        <f t="shared" si="13"/>
        <v>95</v>
      </c>
      <c r="N138" s="17">
        <f t="shared" si="13"/>
        <v>127</v>
      </c>
      <c r="O138" s="189">
        <f t="shared" si="13"/>
        <v>386</v>
      </c>
      <c r="P138" s="17">
        <f t="shared" si="13"/>
        <v>213</v>
      </c>
      <c r="Q138" s="17">
        <f t="shared" si="13"/>
        <v>0</v>
      </c>
      <c r="R138" s="17">
        <f t="shared" si="13"/>
        <v>0</v>
      </c>
      <c r="S138" s="189">
        <f>SUM(S140:S152)</f>
        <v>913</v>
      </c>
      <c r="T138" s="17">
        <f t="shared" si="13"/>
        <v>2513</v>
      </c>
    </row>
    <row r="139" spans="1:20">
      <c r="A139" s="43" t="s">
        <v>7</v>
      </c>
      <c r="B139" s="43" t="s">
        <v>7</v>
      </c>
      <c r="C139" s="44" t="s">
        <v>7</v>
      </c>
      <c r="D139" s="44" t="s">
        <v>7</v>
      </c>
      <c r="E139" s="44" t="s">
        <v>7</v>
      </c>
      <c r="F139" s="1"/>
      <c r="G139" s="1"/>
    </row>
    <row r="140" spans="1:20">
      <c r="A140" s="20" t="s">
        <v>135</v>
      </c>
      <c r="B140" s="20"/>
      <c r="C140" s="21" t="s">
        <v>24</v>
      </c>
      <c r="D140" s="21" t="s">
        <v>11</v>
      </c>
      <c r="E140" s="22">
        <v>597</v>
      </c>
      <c r="F140" s="23">
        <v>0</v>
      </c>
      <c r="G140" s="23">
        <v>0</v>
      </c>
      <c r="H140" s="23">
        <v>0</v>
      </c>
      <c r="I140" s="23"/>
      <c r="J140" s="161"/>
      <c r="K140" s="159"/>
      <c r="L140" s="159"/>
      <c r="M140" s="159"/>
      <c r="N140" s="159"/>
      <c r="O140" s="161"/>
      <c r="P140" s="159"/>
      <c r="Q140" s="159"/>
      <c r="R140" s="159"/>
      <c r="S140" s="161"/>
      <c r="T140" s="159">
        <f t="shared" ref="T140:T152" si="14">SUM(J140:S140)</f>
        <v>0</v>
      </c>
    </row>
    <row r="141" spans="1:20">
      <c r="A141" s="34" t="s">
        <v>136</v>
      </c>
      <c r="B141" s="34"/>
      <c r="C141" s="35" t="s">
        <v>24</v>
      </c>
      <c r="D141" s="35" t="s">
        <v>17</v>
      </c>
      <c r="E141" s="36">
        <v>2544</v>
      </c>
      <c r="F141" s="37">
        <v>0</v>
      </c>
      <c r="G141" s="37">
        <v>350</v>
      </c>
      <c r="H141" s="37">
        <v>350</v>
      </c>
      <c r="I141" s="37">
        <v>350</v>
      </c>
      <c r="J141" s="161">
        <v>42</v>
      </c>
      <c r="K141" s="159">
        <f>35+73</f>
        <v>108</v>
      </c>
      <c r="L141" s="159">
        <v>77</v>
      </c>
      <c r="M141" s="159">
        <v>95</v>
      </c>
      <c r="N141" s="159">
        <v>100</v>
      </c>
      <c r="O141" s="161">
        <v>166</v>
      </c>
      <c r="P141" s="159">
        <v>38</v>
      </c>
      <c r="Q141" s="159"/>
      <c r="R141" s="159"/>
      <c r="S141" s="161"/>
      <c r="T141" s="159">
        <f t="shared" si="14"/>
        <v>626</v>
      </c>
    </row>
    <row r="142" spans="1:20">
      <c r="A142" s="20" t="s">
        <v>137</v>
      </c>
      <c r="B142" s="20"/>
      <c r="C142" s="21" t="s">
        <v>24</v>
      </c>
      <c r="D142" s="21" t="s">
        <v>17</v>
      </c>
      <c r="E142" s="22">
        <v>1850.5849583859999</v>
      </c>
      <c r="F142" s="26">
        <v>350</v>
      </c>
      <c r="G142" s="26">
        <v>350</v>
      </c>
      <c r="H142" s="26">
        <v>355</v>
      </c>
      <c r="I142" s="26">
        <v>355</v>
      </c>
      <c r="J142" s="161">
        <v>240</v>
      </c>
      <c r="K142" s="159"/>
      <c r="L142" s="159"/>
      <c r="M142" s="159"/>
      <c r="N142" s="159">
        <v>27</v>
      </c>
      <c r="O142" s="161"/>
      <c r="P142" s="159">
        <v>62</v>
      </c>
      <c r="Q142" s="159"/>
      <c r="R142" s="159"/>
      <c r="S142" s="161"/>
      <c r="T142" s="159">
        <f t="shared" si="14"/>
        <v>329</v>
      </c>
    </row>
    <row r="143" spans="1:20">
      <c r="A143" s="20" t="s">
        <v>137</v>
      </c>
      <c r="B143" s="20"/>
      <c r="C143" s="21" t="s">
        <v>24</v>
      </c>
      <c r="D143" s="21" t="s">
        <v>11</v>
      </c>
      <c r="E143" s="22">
        <f>618+(9.25*177.721)</f>
        <v>2261.9192499999999</v>
      </c>
      <c r="F143" s="26">
        <v>200</v>
      </c>
      <c r="G143" s="26">
        <v>200</v>
      </c>
      <c r="H143" s="26">
        <v>300</v>
      </c>
      <c r="I143" s="26">
        <v>300</v>
      </c>
      <c r="J143" s="161">
        <v>117</v>
      </c>
      <c r="K143" s="159">
        <f>136+47</f>
        <v>183</v>
      </c>
      <c r="L143" s="159">
        <v>12</v>
      </c>
      <c r="M143" s="159"/>
      <c r="N143" s="159"/>
      <c r="O143" s="161"/>
      <c r="P143" s="159">
        <v>113</v>
      </c>
      <c r="Q143" s="159"/>
      <c r="R143" s="159"/>
      <c r="S143" s="161"/>
      <c r="T143" s="159">
        <f t="shared" si="14"/>
        <v>425</v>
      </c>
    </row>
    <row r="144" spans="1:20">
      <c r="A144" s="20" t="s">
        <v>138</v>
      </c>
      <c r="B144" s="31"/>
      <c r="C144" s="21" t="s">
        <v>26</v>
      </c>
      <c r="D144" s="21" t="s">
        <v>17</v>
      </c>
      <c r="E144" s="22">
        <v>1781</v>
      </c>
      <c r="F144" s="26">
        <v>397</v>
      </c>
      <c r="G144" s="26">
        <v>397</v>
      </c>
      <c r="H144" s="26">
        <v>200</v>
      </c>
      <c r="I144" s="26">
        <v>200</v>
      </c>
      <c r="J144" s="161"/>
      <c r="K144" s="159"/>
      <c r="L144" s="159"/>
      <c r="M144" s="159"/>
      <c r="N144" s="159"/>
      <c r="O144" s="161"/>
      <c r="P144" s="159"/>
      <c r="Q144" s="159"/>
      <c r="R144" s="159"/>
      <c r="S144" s="161"/>
      <c r="T144" s="159">
        <f t="shared" si="14"/>
        <v>0</v>
      </c>
    </row>
    <row r="145" spans="1:20">
      <c r="A145" s="20" t="s">
        <v>139</v>
      </c>
      <c r="B145" s="21"/>
      <c r="C145" s="21" t="s">
        <v>140</v>
      </c>
      <c r="D145" s="21" t="s">
        <v>11</v>
      </c>
      <c r="E145" s="22">
        <v>3481</v>
      </c>
      <c r="F145" s="26"/>
      <c r="G145" s="26"/>
      <c r="H145" s="26"/>
      <c r="I145" s="26"/>
      <c r="J145" s="161"/>
      <c r="K145" s="159"/>
      <c r="L145" s="159"/>
      <c r="M145" s="159"/>
      <c r="N145" s="159"/>
      <c r="O145" s="161"/>
      <c r="P145" s="159"/>
      <c r="Q145" s="159"/>
      <c r="R145" s="159"/>
      <c r="S145" s="161"/>
      <c r="T145" s="159">
        <f t="shared" si="14"/>
        <v>0</v>
      </c>
    </row>
    <row r="146" spans="1:20">
      <c r="A146" s="20" t="s">
        <v>141</v>
      </c>
      <c r="B146" s="21"/>
      <c r="C146" s="21" t="s">
        <v>24</v>
      </c>
      <c r="D146" s="21" t="s">
        <v>11</v>
      </c>
      <c r="E146" s="22">
        <v>151</v>
      </c>
      <c r="F146" s="26">
        <v>50</v>
      </c>
      <c r="G146" s="26">
        <v>50</v>
      </c>
      <c r="H146" s="26">
        <v>0</v>
      </c>
      <c r="I146" s="26"/>
      <c r="J146" s="161"/>
      <c r="K146" s="159"/>
      <c r="L146" s="159"/>
      <c r="M146" s="159"/>
      <c r="N146" s="159"/>
      <c r="O146" s="161"/>
      <c r="P146" s="159"/>
      <c r="Q146" s="159"/>
      <c r="R146" s="159"/>
      <c r="S146" s="161"/>
      <c r="T146" s="159">
        <f t="shared" si="14"/>
        <v>0</v>
      </c>
    </row>
    <row r="147" spans="1:20">
      <c r="A147" s="20" t="s">
        <v>142</v>
      </c>
      <c r="B147" s="21"/>
      <c r="C147" s="21" t="s">
        <v>68</v>
      </c>
      <c r="D147" s="21" t="s">
        <v>11</v>
      </c>
      <c r="E147" s="22">
        <f>10*200</f>
        <v>2000</v>
      </c>
      <c r="F147" s="26">
        <v>250</v>
      </c>
      <c r="G147" s="26">
        <v>250</v>
      </c>
      <c r="H147" s="26">
        <v>250</v>
      </c>
      <c r="I147" s="26">
        <v>125</v>
      </c>
      <c r="J147" s="161"/>
      <c r="K147" s="159"/>
      <c r="L147" s="159"/>
      <c r="M147" s="159"/>
      <c r="N147" s="159"/>
      <c r="O147" s="161"/>
      <c r="P147" s="159"/>
      <c r="Q147" s="159"/>
      <c r="R147" s="159"/>
      <c r="S147" s="161">
        <v>118</v>
      </c>
      <c r="T147" s="159">
        <f t="shared" si="14"/>
        <v>118</v>
      </c>
    </row>
    <row r="148" spans="1:20">
      <c r="A148" s="178" t="s">
        <v>245</v>
      </c>
      <c r="B148" s="172"/>
      <c r="C148" s="172" t="s">
        <v>68</v>
      </c>
      <c r="D148" s="172" t="s">
        <v>11</v>
      </c>
      <c r="E148" s="176">
        <f>8*200</f>
        <v>1600</v>
      </c>
      <c r="F148" s="180"/>
      <c r="G148" s="180"/>
      <c r="H148" s="180"/>
      <c r="I148" s="180">
        <v>200</v>
      </c>
      <c r="J148" s="161"/>
      <c r="K148" s="159"/>
      <c r="L148" s="159"/>
      <c r="M148" s="159"/>
      <c r="N148" s="159"/>
      <c r="O148" s="161"/>
      <c r="P148" s="159"/>
      <c r="Q148" s="159"/>
      <c r="R148" s="159"/>
      <c r="S148" s="161">
        <v>778</v>
      </c>
      <c r="T148" s="159">
        <f t="shared" si="14"/>
        <v>778</v>
      </c>
    </row>
    <row r="149" spans="1:20">
      <c r="A149" s="31" t="s">
        <v>143</v>
      </c>
      <c r="B149" s="31"/>
      <c r="C149" s="21" t="s">
        <v>14</v>
      </c>
      <c r="D149" s="21" t="s">
        <v>11</v>
      </c>
      <c r="E149" s="22">
        <v>393</v>
      </c>
      <c r="F149" s="23"/>
      <c r="G149" s="23"/>
      <c r="H149" s="23"/>
      <c r="I149" s="23"/>
      <c r="J149" s="161"/>
      <c r="K149" s="159"/>
      <c r="L149" s="159"/>
      <c r="M149" s="159"/>
      <c r="N149" s="159"/>
      <c r="O149" s="161"/>
      <c r="P149" s="159"/>
      <c r="Q149" s="159"/>
      <c r="R149" s="159"/>
      <c r="S149" s="161"/>
      <c r="T149" s="159">
        <f t="shared" si="14"/>
        <v>0</v>
      </c>
    </row>
    <row r="150" spans="1:20">
      <c r="A150" s="31" t="s">
        <v>144</v>
      </c>
      <c r="B150" s="31"/>
      <c r="C150" s="21" t="s">
        <v>14</v>
      </c>
      <c r="D150" s="21" t="s">
        <v>11</v>
      </c>
      <c r="E150" s="22">
        <v>77</v>
      </c>
      <c r="F150" s="23"/>
      <c r="G150" s="23"/>
      <c r="H150" s="23"/>
      <c r="I150" s="23"/>
      <c r="J150" s="161"/>
      <c r="K150" s="159"/>
      <c r="L150" s="159"/>
      <c r="M150" s="159"/>
      <c r="N150" s="159"/>
      <c r="O150" s="161"/>
      <c r="P150" s="159"/>
      <c r="Q150" s="159"/>
      <c r="R150" s="159"/>
      <c r="S150" s="161"/>
      <c r="T150" s="159">
        <f t="shared" si="14"/>
        <v>0</v>
      </c>
    </row>
    <row r="151" spans="1:20">
      <c r="A151" s="31" t="s">
        <v>145</v>
      </c>
      <c r="B151" s="21"/>
      <c r="C151" s="21" t="s">
        <v>14</v>
      </c>
      <c r="D151" s="21" t="s">
        <v>11</v>
      </c>
      <c r="E151" s="22">
        <v>163</v>
      </c>
      <c r="F151" s="23"/>
      <c r="G151" s="23"/>
      <c r="H151" s="23"/>
      <c r="I151" s="23"/>
      <c r="J151" s="161"/>
      <c r="K151" s="159"/>
      <c r="L151" s="159"/>
      <c r="M151" s="159"/>
      <c r="N151" s="159"/>
      <c r="O151" s="161"/>
      <c r="P151" s="159"/>
      <c r="Q151" s="159"/>
      <c r="R151" s="159"/>
      <c r="S151" s="161"/>
      <c r="T151" s="159">
        <f t="shared" si="14"/>
        <v>0</v>
      </c>
    </row>
    <row r="152" spans="1:20">
      <c r="A152" s="20" t="s">
        <v>146</v>
      </c>
      <c r="B152" s="21"/>
      <c r="C152" s="21" t="s">
        <v>24</v>
      </c>
      <c r="D152" s="21" t="s">
        <v>17</v>
      </c>
      <c r="E152" s="22">
        <v>2617</v>
      </c>
      <c r="F152" s="26">
        <v>350</v>
      </c>
      <c r="G152" s="26">
        <v>350</v>
      </c>
      <c r="H152" s="26">
        <v>320</v>
      </c>
      <c r="I152" s="26">
        <v>320</v>
      </c>
      <c r="J152" s="161"/>
      <c r="K152" s="159"/>
      <c r="L152" s="159"/>
      <c r="M152" s="159"/>
      <c r="N152" s="159"/>
      <c r="O152" s="161">
        <v>220</v>
      </c>
      <c r="P152" s="159"/>
      <c r="Q152" s="159"/>
      <c r="R152" s="159"/>
      <c r="S152" s="161">
        <v>17</v>
      </c>
      <c r="T152" s="159">
        <f t="shared" si="14"/>
        <v>237</v>
      </c>
    </row>
    <row r="153" spans="1:20" ht="12" thickBot="1">
      <c r="A153" s="43" t="s">
        <v>7</v>
      </c>
      <c r="B153" s="43" t="s">
        <v>7</v>
      </c>
      <c r="C153" s="44" t="s">
        <v>7</v>
      </c>
      <c r="D153" s="44" t="s">
        <v>7</v>
      </c>
      <c r="E153" s="44" t="s">
        <v>7</v>
      </c>
      <c r="F153" s="1"/>
      <c r="G153" s="1"/>
    </row>
    <row r="154" spans="1:20" ht="12" thickBot="1">
      <c r="A154" s="14" t="s">
        <v>147</v>
      </c>
      <c r="B154" s="15"/>
      <c r="C154" s="14"/>
      <c r="D154" s="15"/>
      <c r="E154" s="17">
        <f>SUM(E157:E193)</f>
        <v>37882.046999999999</v>
      </c>
      <c r="F154" s="17">
        <f t="shared" ref="F154:M154" si="15">SUM(F156:F180)</f>
        <v>5758</v>
      </c>
      <c r="G154" s="17">
        <f t="shared" si="15"/>
        <v>6358</v>
      </c>
      <c r="H154" s="17">
        <f t="shared" si="15"/>
        <v>5685</v>
      </c>
      <c r="I154" s="17">
        <f t="shared" si="15"/>
        <v>5735</v>
      </c>
      <c r="J154" s="189">
        <f t="shared" si="15"/>
        <v>192</v>
      </c>
      <c r="K154" s="17">
        <f t="shared" si="15"/>
        <v>0</v>
      </c>
      <c r="L154" s="17">
        <f t="shared" si="15"/>
        <v>0</v>
      </c>
      <c r="M154" s="17">
        <f t="shared" si="15"/>
        <v>0</v>
      </c>
      <c r="N154" s="17">
        <f t="shared" ref="N154:T154" si="16">SUM(N156:N193)</f>
        <v>94</v>
      </c>
      <c r="O154" s="189">
        <f t="shared" si="16"/>
        <v>157</v>
      </c>
      <c r="P154" s="17">
        <f t="shared" si="16"/>
        <v>60</v>
      </c>
      <c r="Q154" s="17">
        <f t="shared" si="16"/>
        <v>158</v>
      </c>
      <c r="R154" s="17">
        <f t="shared" si="16"/>
        <v>237</v>
      </c>
      <c r="S154" s="189">
        <f>SUM(S156:S193)</f>
        <v>194</v>
      </c>
      <c r="T154" s="17">
        <f t="shared" si="16"/>
        <v>1092</v>
      </c>
    </row>
    <row r="155" spans="1:20">
      <c r="A155" s="43" t="s">
        <v>7</v>
      </c>
      <c r="B155" s="43" t="s">
        <v>7</v>
      </c>
      <c r="C155" s="44" t="s">
        <v>7</v>
      </c>
      <c r="D155" s="44" t="s">
        <v>7</v>
      </c>
      <c r="E155" s="44" t="s">
        <v>7</v>
      </c>
      <c r="F155" s="1"/>
      <c r="G155" s="1"/>
    </row>
    <row r="156" spans="1:20">
      <c r="A156" s="99" t="s">
        <v>148</v>
      </c>
      <c r="B156" s="100"/>
      <c r="C156" s="101" t="s">
        <v>24</v>
      </c>
      <c r="D156" s="21" t="s">
        <v>17</v>
      </c>
      <c r="E156" s="102">
        <v>889</v>
      </c>
      <c r="F156" s="26">
        <v>100</v>
      </c>
      <c r="G156" s="26">
        <v>100</v>
      </c>
      <c r="H156" s="26">
        <v>0</v>
      </c>
      <c r="I156" s="26">
        <v>0</v>
      </c>
      <c r="J156" s="161"/>
      <c r="K156" s="159"/>
      <c r="L156" s="159"/>
      <c r="M156" s="159"/>
      <c r="N156" s="159"/>
      <c r="O156" s="161"/>
      <c r="P156" s="159"/>
      <c r="Q156" s="159"/>
      <c r="R156" s="159"/>
      <c r="S156" s="161"/>
      <c r="T156" s="159">
        <f t="shared" ref="T156:T193" si="17">SUM(J156:S156)</f>
        <v>0</v>
      </c>
    </row>
    <row r="157" spans="1:20">
      <c r="A157" s="20" t="s">
        <v>149</v>
      </c>
      <c r="B157" s="20"/>
      <c r="C157" s="21" t="s">
        <v>24</v>
      </c>
      <c r="D157" s="21" t="s">
        <v>17</v>
      </c>
      <c r="E157" s="22">
        <v>194</v>
      </c>
      <c r="F157" s="26">
        <v>0</v>
      </c>
      <c r="G157" s="26">
        <v>0</v>
      </c>
      <c r="H157" s="26">
        <v>0</v>
      </c>
      <c r="I157" s="26">
        <v>0</v>
      </c>
      <c r="J157" s="161"/>
      <c r="K157" s="159"/>
      <c r="L157" s="159"/>
      <c r="M157" s="159"/>
      <c r="N157" s="159"/>
      <c r="O157" s="161"/>
      <c r="P157" s="159"/>
      <c r="Q157" s="159"/>
      <c r="R157" s="159"/>
      <c r="S157" s="161"/>
      <c r="T157" s="159">
        <f t="shared" si="17"/>
        <v>0</v>
      </c>
    </row>
    <row r="158" spans="1:20">
      <c r="A158" s="20" t="s">
        <v>149</v>
      </c>
      <c r="B158" s="20"/>
      <c r="C158" s="21" t="s">
        <v>24</v>
      </c>
      <c r="D158" s="21" t="s">
        <v>11</v>
      </c>
      <c r="E158" s="22">
        <v>883</v>
      </c>
      <c r="F158" s="26">
        <v>0</v>
      </c>
      <c r="G158" s="26">
        <v>0</v>
      </c>
      <c r="H158" s="26">
        <v>0</v>
      </c>
      <c r="I158" s="26">
        <v>0</v>
      </c>
      <c r="J158" s="161"/>
      <c r="K158" s="159"/>
      <c r="L158" s="159"/>
      <c r="M158" s="159"/>
      <c r="N158" s="159"/>
      <c r="O158" s="161"/>
      <c r="P158" s="159"/>
      <c r="Q158" s="159"/>
      <c r="R158" s="159"/>
      <c r="S158" s="161"/>
      <c r="T158" s="159">
        <f t="shared" si="17"/>
        <v>0</v>
      </c>
    </row>
    <row r="159" spans="1:20">
      <c r="A159" s="20" t="s">
        <v>150</v>
      </c>
      <c r="B159" s="20"/>
      <c r="C159" s="21" t="s">
        <v>24</v>
      </c>
      <c r="D159" s="21" t="s">
        <v>17</v>
      </c>
      <c r="E159" s="22">
        <v>2544</v>
      </c>
      <c r="F159" s="26">
        <v>346</v>
      </c>
      <c r="G159" s="26">
        <v>346</v>
      </c>
      <c r="H159" s="26">
        <v>0</v>
      </c>
      <c r="I159" s="26">
        <v>0</v>
      </c>
      <c r="J159" s="161"/>
      <c r="K159" s="159"/>
      <c r="L159" s="159"/>
      <c r="M159" s="159"/>
      <c r="N159" s="159"/>
      <c r="O159" s="161"/>
      <c r="P159" s="159"/>
      <c r="Q159" s="159"/>
      <c r="R159" s="159"/>
      <c r="S159" s="161"/>
      <c r="T159" s="159">
        <f t="shared" si="17"/>
        <v>0</v>
      </c>
    </row>
    <row r="160" spans="1:20">
      <c r="A160" s="103" t="s">
        <v>151</v>
      </c>
      <c r="B160" s="103"/>
      <c r="C160" s="104" t="s">
        <v>24</v>
      </c>
      <c r="D160" s="104" t="s">
        <v>17</v>
      </c>
      <c r="E160" s="105">
        <v>2466</v>
      </c>
      <c r="F160" s="106">
        <v>246</v>
      </c>
      <c r="G160" s="106">
        <v>246</v>
      </c>
      <c r="H160" s="106">
        <v>170</v>
      </c>
      <c r="I160" s="106">
        <v>170</v>
      </c>
      <c r="J160" s="161"/>
      <c r="K160" s="159"/>
      <c r="L160" s="159"/>
      <c r="M160" s="159"/>
      <c r="N160" s="159"/>
      <c r="O160" s="161">
        <v>79</v>
      </c>
      <c r="P160" s="159"/>
      <c r="Q160" s="159"/>
      <c r="R160" s="159"/>
      <c r="S160" s="161"/>
      <c r="T160" s="159">
        <f t="shared" si="17"/>
        <v>79</v>
      </c>
    </row>
    <row r="161" spans="1:20">
      <c r="A161" s="103" t="s">
        <v>151</v>
      </c>
      <c r="B161" s="103"/>
      <c r="C161" s="104" t="s">
        <v>24</v>
      </c>
      <c r="D161" s="104" t="s">
        <v>11</v>
      </c>
      <c r="E161" s="105">
        <v>889</v>
      </c>
      <c r="F161" s="106">
        <v>50</v>
      </c>
      <c r="G161" s="106">
        <v>50</v>
      </c>
      <c r="H161" s="106">
        <v>50</v>
      </c>
      <c r="I161" s="106">
        <v>50</v>
      </c>
      <c r="J161" s="161"/>
      <c r="K161" s="159"/>
      <c r="L161" s="159"/>
      <c r="M161" s="159"/>
      <c r="N161" s="159"/>
      <c r="O161" s="161">
        <v>28</v>
      </c>
      <c r="P161" s="159"/>
      <c r="Q161" s="159"/>
      <c r="R161" s="159"/>
      <c r="S161" s="161"/>
      <c r="T161" s="159">
        <f t="shared" si="17"/>
        <v>28</v>
      </c>
    </row>
    <row r="162" spans="1:20">
      <c r="A162" s="34" t="s">
        <v>151</v>
      </c>
      <c r="B162" s="34"/>
      <c r="C162" s="35" t="s">
        <v>26</v>
      </c>
      <c r="D162" s="35" t="s">
        <v>17</v>
      </c>
      <c r="E162" s="36">
        <v>2310</v>
      </c>
      <c r="F162" s="37"/>
      <c r="G162" s="37">
        <v>550</v>
      </c>
      <c r="H162" s="37">
        <v>250</v>
      </c>
      <c r="I162" s="37">
        <v>250</v>
      </c>
      <c r="J162" s="161"/>
      <c r="K162" s="159"/>
      <c r="L162" s="159"/>
      <c r="M162" s="159"/>
      <c r="N162" s="159"/>
      <c r="O162" s="161"/>
      <c r="P162" s="159"/>
      <c r="Q162" s="159"/>
      <c r="R162" s="159"/>
      <c r="S162" s="161"/>
      <c r="T162" s="159">
        <f t="shared" si="17"/>
        <v>0</v>
      </c>
    </row>
    <row r="163" spans="1:20">
      <c r="A163" s="34" t="s">
        <v>152</v>
      </c>
      <c r="B163" s="34"/>
      <c r="C163" s="35" t="s">
        <v>24</v>
      </c>
      <c r="D163" s="35" t="s">
        <v>11</v>
      </c>
      <c r="E163" s="36">
        <v>445</v>
      </c>
      <c r="F163" s="37"/>
      <c r="G163" s="37">
        <v>50</v>
      </c>
      <c r="H163" s="37">
        <v>50</v>
      </c>
      <c r="I163" s="37">
        <v>50</v>
      </c>
      <c r="J163" s="161"/>
      <c r="K163" s="159"/>
      <c r="L163" s="159"/>
      <c r="M163" s="159"/>
      <c r="N163" s="159"/>
      <c r="O163" s="161"/>
      <c r="P163" s="159"/>
      <c r="Q163" s="159"/>
      <c r="R163" s="159"/>
      <c r="S163" s="161">
        <v>71</v>
      </c>
      <c r="T163" s="159">
        <f t="shared" si="17"/>
        <v>71</v>
      </c>
    </row>
    <row r="164" spans="1:20">
      <c r="A164" s="28" t="s">
        <v>233</v>
      </c>
      <c r="B164" s="107" t="s">
        <v>61</v>
      </c>
      <c r="C164" s="29" t="s">
        <v>26</v>
      </c>
      <c r="D164" s="29" t="s">
        <v>17</v>
      </c>
      <c r="E164" s="30">
        <v>4325</v>
      </c>
      <c r="F164" s="26">
        <v>1180</v>
      </c>
      <c r="G164" s="26">
        <v>1180</v>
      </c>
      <c r="H164" s="26">
        <v>1300</v>
      </c>
      <c r="I164" s="26">
        <v>1300</v>
      </c>
      <c r="J164" s="161">
        <v>62</v>
      </c>
      <c r="K164" s="159"/>
      <c r="L164" s="159"/>
      <c r="M164" s="159"/>
      <c r="N164" s="159"/>
      <c r="O164" s="161"/>
      <c r="P164" s="159"/>
      <c r="Q164" s="159">
        <v>83</v>
      </c>
      <c r="R164" s="159"/>
      <c r="S164" s="161">
        <v>86</v>
      </c>
      <c r="T164" s="159">
        <f t="shared" si="17"/>
        <v>231</v>
      </c>
    </row>
    <row r="165" spans="1:20">
      <c r="A165" s="28" t="s">
        <v>153</v>
      </c>
      <c r="B165" s="107" t="s">
        <v>61</v>
      </c>
      <c r="C165" s="29" t="s">
        <v>29</v>
      </c>
      <c r="D165" s="29" t="s">
        <v>17</v>
      </c>
      <c r="E165" s="30">
        <v>1454</v>
      </c>
      <c r="F165" s="26">
        <v>450</v>
      </c>
      <c r="G165" s="26">
        <v>450</v>
      </c>
      <c r="H165" s="26">
        <v>262</v>
      </c>
      <c r="I165" s="26">
        <v>262</v>
      </c>
      <c r="J165" s="161"/>
      <c r="K165" s="159"/>
      <c r="L165" s="159"/>
      <c r="M165" s="159"/>
      <c r="N165" s="159"/>
      <c r="O165" s="161"/>
      <c r="P165" s="159"/>
      <c r="Q165" s="159"/>
      <c r="R165" s="159"/>
      <c r="S165" s="161"/>
      <c r="T165" s="159">
        <f t="shared" si="17"/>
        <v>0</v>
      </c>
    </row>
    <row r="166" spans="1:20">
      <c r="A166" s="108" t="s">
        <v>154</v>
      </c>
      <c r="B166" s="109"/>
      <c r="C166" s="83" t="s">
        <v>29</v>
      </c>
      <c r="D166" s="83" t="s">
        <v>17</v>
      </c>
      <c r="E166" s="84">
        <v>1950</v>
      </c>
      <c r="F166" s="110">
        <v>250</v>
      </c>
      <c r="G166" s="110">
        <v>200</v>
      </c>
      <c r="H166" s="110">
        <v>100</v>
      </c>
      <c r="I166" s="110">
        <v>100</v>
      </c>
      <c r="J166" s="161">
        <v>61</v>
      </c>
      <c r="K166" s="159"/>
      <c r="L166" s="159"/>
      <c r="M166" s="159"/>
      <c r="N166" s="159">
        <v>28</v>
      </c>
      <c r="O166" s="161"/>
      <c r="P166" s="159"/>
      <c r="Q166" s="159">
        <v>46</v>
      </c>
      <c r="R166" s="159">
        <v>45</v>
      </c>
      <c r="S166" s="161"/>
      <c r="T166" s="159">
        <f t="shared" si="17"/>
        <v>180</v>
      </c>
    </row>
    <row r="167" spans="1:20">
      <c r="A167" s="34" t="s">
        <v>154</v>
      </c>
      <c r="B167" s="111"/>
      <c r="C167" s="35" t="s">
        <v>29</v>
      </c>
      <c r="D167" s="35" t="s">
        <v>11</v>
      </c>
      <c r="E167" s="36">
        <v>76</v>
      </c>
      <c r="F167" s="37">
        <v>0</v>
      </c>
      <c r="G167" s="37">
        <v>50</v>
      </c>
      <c r="H167" s="37">
        <v>25</v>
      </c>
      <c r="I167" s="37">
        <v>25</v>
      </c>
      <c r="J167" s="161">
        <v>10</v>
      </c>
      <c r="K167" s="159"/>
      <c r="L167" s="159"/>
      <c r="M167" s="159"/>
      <c r="N167" s="159"/>
      <c r="O167" s="161"/>
      <c r="P167" s="159"/>
      <c r="Q167" s="159">
        <v>7</v>
      </c>
      <c r="R167" s="159">
        <v>7</v>
      </c>
      <c r="S167" s="161"/>
      <c r="T167" s="159">
        <f t="shared" si="17"/>
        <v>24</v>
      </c>
    </row>
    <row r="168" spans="1:20">
      <c r="A168" s="178" t="s">
        <v>246</v>
      </c>
      <c r="B168" s="185"/>
      <c r="C168" s="172" t="s">
        <v>68</v>
      </c>
      <c r="D168" s="172" t="s">
        <v>11</v>
      </c>
      <c r="E168" s="173">
        <f>7*200</f>
        <v>1400</v>
      </c>
      <c r="F168" s="37"/>
      <c r="G168" s="37"/>
      <c r="H168" s="37"/>
      <c r="I168" s="37">
        <v>50</v>
      </c>
      <c r="J168" s="161"/>
      <c r="K168" s="159"/>
      <c r="L168" s="159"/>
      <c r="M168" s="159"/>
      <c r="N168" s="159"/>
      <c r="O168" s="161"/>
      <c r="P168" s="159"/>
      <c r="Q168" s="159"/>
      <c r="R168" s="159"/>
      <c r="S168" s="161">
        <v>37</v>
      </c>
      <c r="T168" s="159">
        <f t="shared" si="17"/>
        <v>37</v>
      </c>
    </row>
    <row r="169" spans="1:20">
      <c r="A169" s="20" t="s">
        <v>155</v>
      </c>
      <c r="B169" s="112"/>
      <c r="C169" s="21" t="s">
        <v>26</v>
      </c>
      <c r="D169" s="21" t="s">
        <v>17</v>
      </c>
      <c r="E169" s="22">
        <v>1030</v>
      </c>
      <c r="F169" s="26">
        <v>550</v>
      </c>
      <c r="G169" s="26">
        <v>550</v>
      </c>
      <c r="H169" s="26">
        <v>350</v>
      </c>
      <c r="I169" s="26">
        <v>350</v>
      </c>
      <c r="J169" s="161">
        <v>49</v>
      </c>
      <c r="K169" s="159"/>
      <c r="L169" s="159"/>
      <c r="M169" s="159"/>
      <c r="N169" s="159"/>
      <c r="O169" s="161"/>
      <c r="P169" s="159"/>
      <c r="Q169" s="159"/>
      <c r="R169" s="159"/>
      <c r="S169" s="161"/>
      <c r="T169" s="159">
        <f t="shared" si="17"/>
        <v>49</v>
      </c>
    </row>
    <row r="170" spans="1:20">
      <c r="A170" s="20" t="s">
        <v>155</v>
      </c>
      <c r="B170" s="112"/>
      <c r="C170" s="21" t="s">
        <v>26</v>
      </c>
      <c r="D170" s="21" t="s">
        <v>17</v>
      </c>
      <c r="E170" s="22">
        <v>3554</v>
      </c>
      <c r="F170" s="26">
        <v>550</v>
      </c>
      <c r="G170" s="26">
        <v>550</v>
      </c>
      <c r="H170" s="26">
        <v>750</v>
      </c>
      <c r="I170" s="26">
        <v>750</v>
      </c>
      <c r="J170" s="161"/>
      <c r="K170" s="159"/>
      <c r="L170" s="159"/>
      <c r="M170" s="159"/>
      <c r="N170" s="159"/>
      <c r="O170" s="161">
        <v>50</v>
      </c>
      <c r="P170" s="159">
        <v>60</v>
      </c>
      <c r="Q170" s="159"/>
      <c r="R170" s="159">
        <v>102</v>
      </c>
      <c r="S170" s="161"/>
      <c r="T170" s="159">
        <f t="shared" si="17"/>
        <v>212</v>
      </c>
    </row>
    <row r="171" spans="1:20">
      <c r="A171" s="20" t="s">
        <v>155</v>
      </c>
      <c r="B171" s="112"/>
      <c r="C171" s="21" t="s">
        <v>26</v>
      </c>
      <c r="D171" s="21" t="s">
        <v>11</v>
      </c>
      <c r="E171" s="22">
        <v>1244.047</v>
      </c>
      <c r="F171" s="26">
        <v>175</v>
      </c>
      <c r="G171" s="26">
        <v>175</v>
      </c>
      <c r="H171" s="26">
        <v>75</v>
      </c>
      <c r="I171" s="26">
        <v>75</v>
      </c>
      <c r="J171" s="161"/>
      <c r="K171" s="159"/>
      <c r="L171" s="159"/>
      <c r="M171" s="159"/>
      <c r="N171" s="159">
        <v>50</v>
      </c>
      <c r="O171" s="161"/>
      <c r="P171" s="159"/>
      <c r="Q171" s="159"/>
      <c r="R171" s="159"/>
      <c r="S171" s="161"/>
      <c r="T171" s="159">
        <f t="shared" si="17"/>
        <v>50</v>
      </c>
    </row>
    <row r="172" spans="1:20">
      <c r="A172" s="28" t="s">
        <v>235</v>
      </c>
      <c r="B172" s="107" t="s">
        <v>61</v>
      </c>
      <c r="C172" s="29" t="s">
        <v>26</v>
      </c>
      <c r="D172" s="29" t="s">
        <v>17</v>
      </c>
      <c r="E172" s="30">
        <v>5484</v>
      </c>
      <c r="F172" s="26">
        <v>900</v>
      </c>
      <c r="G172" s="26">
        <v>900</v>
      </c>
      <c r="H172" s="26">
        <v>1603</v>
      </c>
      <c r="I172" s="26">
        <v>1603</v>
      </c>
      <c r="J172" s="161"/>
      <c r="K172" s="159"/>
      <c r="L172" s="159"/>
      <c r="M172" s="159"/>
      <c r="N172" s="159"/>
      <c r="O172" s="161"/>
      <c r="P172" s="159"/>
      <c r="Q172" s="159"/>
      <c r="R172" s="159">
        <v>83</v>
      </c>
      <c r="S172" s="161"/>
      <c r="T172" s="159">
        <f t="shared" si="17"/>
        <v>83</v>
      </c>
    </row>
    <row r="173" spans="1:20">
      <c r="A173" s="28" t="s">
        <v>234</v>
      </c>
      <c r="B173" s="107" t="s">
        <v>61</v>
      </c>
      <c r="C173" s="29" t="s">
        <v>26</v>
      </c>
      <c r="D173" s="29" t="s">
        <v>17</v>
      </c>
      <c r="E173" s="30">
        <v>738</v>
      </c>
      <c r="F173" s="26">
        <v>508</v>
      </c>
      <c r="G173" s="26">
        <v>508</v>
      </c>
      <c r="H173" s="26">
        <v>500</v>
      </c>
      <c r="I173" s="26">
        <v>500</v>
      </c>
      <c r="J173" s="161">
        <v>10</v>
      </c>
      <c r="K173" s="159"/>
      <c r="L173" s="159"/>
      <c r="M173" s="159"/>
      <c r="N173" s="159">
        <v>16</v>
      </c>
      <c r="O173" s="161"/>
      <c r="P173" s="159"/>
      <c r="Q173" s="159">
        <v>22</v>
      </c>
      <c r="R173" s="159"/>
      <c r="S173" s="161"/>
      <c r="T173" s="159">
        <f t="shared" si="17"/>
        <v>48</v>
      </c>
    </row>
    <row r="174" spans="1:20">
      <c r="A174" s="28" t="s">
        <v>156</v>
      </c>
      <c r="B174" s="29"/>
      <c r="C174" s="29" t="s">
        <v>26</v>
      </c>
      <c r="D174" s="29" t="s">
        <v>11</v>
      </c>
      <c r="E174" s="30">
        <v>65</v>
      </c>
      <c r="F174" s="26">
        <v>65</v>
      </c>
      <c r="G174" s="26">
        <v>65</v>
      </c>
      <c r="H174" s="26">
        <v>0</v>
      </c>
      <c r="I174" s="26">
        <v>0</v>
      </c>
      <c r="J174" s="161"/>
      <c r="K174" s="159"/>
      <c r="L174" s="159"/>
      <c r="M174" s="159"/>
      <c r="N174" s="159"/>
      <c r="O174" s="161"/>
      <c r="P174" s="159"/>
      <c r="Q174" s="159"/>
      <c r="R174" s="159"/>
      <c r="S174" s="161"/>
      <c r="T174" s="159">
        <f t="shared" si="17"/>
        <v>0</v>
      </c>
    </row>
    <row r="175" spans="1:20">
      <c r="A175" s="20" t="s">
        <v>157</v>
      </c>
      <c r="B175" s="21"/>
      <c r="C175" s="21" t="s">
        <v>14</v>
      </c>
      <c r="D175" s="21" t="s">
        <v>11</v>
      </c>
      <c r="E175" s="22">
        <v>215</v>
      </c>
      <c r="F175" s="23"/>
      <c r="G175" s="23"/>
      <c r="H175" s="23"/>
      <c r="I175" s="23"/>
      <c r="J175" s="161"/>
      <c r="K175" s="159"/>
      <c r="L175" s="159"/>
      <c r="M175" s="159"/>
      <c r="N175" s="159"/>
      <c r="O175" s="161"/>
      <c r="P175" s="159"/>
      <c r="Q175" s="159"/>
      <c r="R175" s="159"/>
      <c r="S175" s="161"/>
      <c r="T175" s="159">
        <f t="shared" si="17"/>
        <v>0</v>
      </c>
    </row>
    <row r="176" spans="1:20">
      <c r="A176" s="20" t="s">
        <v>158</v>
      </c>
      <c r="B176" s="21"/>
      <c r="C176" s="21" t="s">
        <v>14</v>
      </c>
      <c r="D176" s="21" t="s">
        <v>11</v>
      </c>
      <c r="E176" s="22">
        <v>226</v>
      </c>
      <c r="F176" s="23"/>
      <c r="G176" s="23"/>
      <c r="H176" s="23"/>
      <c r="I176" s="23"/>
      <c r="J176" s="161"/>
      <c r="K176" s="159"/>
      <c r="L176" s="159"/>
      <c r="M176" s="159"/>
      <c r="N176" s="159"/>
      <c r="O176" s="161"/>
      <c r="P176" s="159"/>
      <c r="Q176" s="159"/>
      <c r="R176" s="159"/>
      <c r="S176" s="161"/>
      <c r="T176" s="159">
        <f t="shared" si="17"/>
        <v>0</v>
      </c>
    </row>
    <row r="177" spans="1:20">
      <c r="A177" s="20" t="s">
        <v>159</v>
      </c>
      <c r="B177" s="21"/>
      <c r="C177" s="21" t="s">
        <v>14</v>
      </c>
      <c r="D177" s="21" t="s">
        <v>11</v>
      </c>
      <c r="E177" s="22">
        <v>60</v>
      </c>
      <c r="F177" s="23"/>
      <c r="G177" s="23"/>
      <c r="H177" s="23"/>
      <c r="I177" s="23"/>
      <c r="J177" s="161"/>
      <c r="K177" s="159"/>
      <c r="L177" s="159"/>
      <c r="M177" s="159"/>
      <c r="N177" s="159"/>
      <c r="O177" s="161"/>
      <c r="P177" s="159"/>
      <c r="Q177" s="159"/>
      <c r="R177" s="159"/>
      <c r="S177" s="161"/>
      <c r="T177" s="159">
        <f t="shared" si="17"/>
        <v>0</v>
      </c>
    </row>
    <row r="178" spans="1:20">
      <c r="A178" s="20" t="s">
        <v>160</v>
      </c>
      <c r="B178" s="31"/>
      <c r="C178" s="21" t="s">
        <v>26</v>
      </c>
      <c r="D178" s="21" t="s">
        <v>17</v>
      </c>
      <c r="E178" s="22">
        <v>807</v>
      </c>
      <c r="F178" s="26">
        <v>288</v>
      </c>
      <c r="G178" s="26">
        <v>288</v>
      </c>
      <c r="H178" s="26">
        <v>0</v>
      </c>
      <c r="I178" s="26">
        <v>0</v>
      </c>
      <c r="J178" s="161"/>
      <c r="K178" s="159"/>
      <c r="L178" s="159"/>
      <c r="M178" s="159"/>
      <c r="N178" s="159"/>
      <c r="O178" s="161"/>
      <c r="P178" s="159"/>
      <c r="Q178" s="159"/>
      <c r="R178" s="159"/>
      <c r="S178" s="161"/>
      <c r="T178" s="159">
        <f t="shared" si="17"/>
        <v>0</v>
      </c>
    </row>
    <row r="179" spans="1:20">
      <c r="A179" s="20" t="s">
        <v>161</v>
      </c>
      <c r="B179" s="20"/>
      <c r="C179" s="21" t="s">
        <v>162</v>
      </c>
      <c r="D179" s="21" t="s">
        <v>11</v>
      </c>
      <c r="E179" s="22">
        <v>622</v>
      </c>
      <c r="F179" s="26"/>
      <c r="G179" s="26"/>
      <c r="H179" s="26">
        <v>100</v>
      </c>
      <c r="I179" s="26">
        <v>100</v>
      </c>
      <c r="J179" s="161"/>
      <c r="K179" s="159"/>
      <c r="L179" s="159"/>
      <c r="M179" s="159"/>
      <c r="N179" s="159"/>
      <c r="O179" s="161"/>
      <c r="P179" s="159"/>
      <c r="Q179" s="159"/>
      <c r="R179" s="159"/>
      <c r="S179" s="161"/>
      <c r="T179" s="159">
        <f t="shared" si="17"/>
        <v>0</v>
      </c>
    </row>
    <row r="180" spans="1:20">
      <c r="A180" s="20" t="s">
        <v>163</v>
      </c>
      <c r="B180" s="20"/>
      <c r="C180" s="21" t="s">
        <v>140</v>
      </c>
      <c r="D180" s="21" t="s">
        <v>11</v>
      </c>
      <c r="E180" s="22">
        <v>2451</v>
      </c>
      <c r="F180" s="26">
        <v>100</v>
      </c>
      <c r="G180" s="26">
        <v>100</v>
      </c>
      <c r="H180" s="26">
        <v>100</v>
      </c>
      <c r="I180" s="26">
        <v>100</v>
      </c>
      <c r="J180" s="161"/>
      <c r="K180" s="159"/>
      <c r="L180" s="159"/>
      <c r="M180" s="159"/>
      <c r="N180" s="159"/>
      <c r="O180" s="161"/>
      <c r="P180" s="159"/>
      <c r="Q180" s="159"/>
      <c r="R180" s="159"/>
      <c r="S180" s="161"/>
      <c r="T180" s="159">
        <f t="shared" si="17"/>
        <v>0</v>
      </c>
    </row>
    <row r="181" spans="1:20">
      <c r="A181" s="49" t="s">
        <v>164</v>
      </c>
      <c r="B181" s="49"/>
      <c r="C181" s="29" t="s">
        <v>49</v>
      </c>
      <c r="D181" s="29" t="s">
        <v>11</v>
      </c>
      <c r="E181" s="30">
        <v>390</v>
      </c>
      <c r="F181" s="26"/>
      <c r="G181" s="26"/>
      <c r="H181" s="26"/>
      <c r="I181" s="26"/>
      <c r="J181" s="161"/>
      <c r="K181" s="159"/>
      <c r="L181" s="159"/>
      <c r="M181" s="159"/>
      <c r="N181" s="159"/>
      <c r="O181" s="161"/>
      <c r="P181" s="159"/>
      <c r="Q181" s="159"/>
      <c r="R181" s="159"/>
      <c r="S181" s="161"/>
      <c r="T181" s="159">
        <f t="shared" si="17"/>
        <v>0</v>
      </c>
    </row>
    <row r="182" spans="1:20">
      <c r="A182" s="113" t="s">
        <v>165</v>
      </c>
      <c r="B182" s="29"/>
      <c r="C182" s="29" t="s">
        <v>49</v>
      </c>
      <c r="D182" s="29" t="s">
        <v>11</v>
      </c>
      <c r="E182" s="30">
        <v>172</v>
      </c>
      <c r="F182" s="26"/>
      <c r="G182" s="26"/>
      <c r="H182" s="26"/>
      <c r="I182" s="26"/>
      <c r="J182" s="161"/>
      <c r="K182" s="159"/>
      <c r="L182" s="159"/>
      <c r="M182" s="159"/>
      <c r="N182" s="159"/>
      <c r="O182" s="161"/>
      <c r="P182" s="159"/>
      <c r="Q182" s="159"/>
      <c r="R182" s="159"/>
      <c r="S182" s="161"/>
      <c r="T182" s="159">
        <f t="shared" si="17"/>
        <v>0</v>
      </c>
    </row>
    <row r="183" spans="1:20">
      <c r="A183" s="113" t="s">
        <v>166</v>
      </c>
      <c r="B183" s="49"/>
      <c r="C183" s="29" t="s">
        <v>49</v>
      </c>
      <c r="D183" s="29" t="s">
        <v>11</v>
      </c>
      <c r="E183" s="30">
        <v>47</v>
      </c>
      <c r="F183" s="26"/>
      <c r="G183" s="26"/>
      <c r="H183" s="26"/>
      <c r="I183" s="26"/>
      <c r="J183" s="161"/>
      <c r="K183" s="159"/>
      <c r="L183" s="159"/>
      <c r="M183" s="159"/>
      <c r="N183" s="159"/>
      <c r="O183" s="161"/>
      <c r="P183" s="159"/>
      <c r="Q183" s="159"/>
      <c r="R183" s="159"/>
      <c r="S183" s="161"/>
      <c r="T183" s="159">
        <f t="shared" si="17"/>
        <v>0</v>
      </c>
    </row>
    <row r="184" spans="1:20">
      <c r="A184" s="113" t="s">
        <v>167</v>
      </c>
      <c r="B184" s="49"/>
      <c r="C184" s="29" t="s">
        <v>168</v>
      </c>
      <c r="D184" s="29" t="s">
        <v>11</v>
      </c>
      <c r="E184" s="30">
        <v>71</v>
      </c>
      <c r="F184" s="26"/>
      <c r="G184" s="26"/>
      <c r="H184" s="26"/>
      <c r="I184" s="26"/>
      <c r="J184" s="161"/>
      <c r="K184" s="159"/>
      <c r="L184" s="159"/>
      <c r="M184" s="159"/>
      <c r="N184" s="159"/>
      <c r="O184" s="161"/>
      <c r="P184" s="159"/>
      <c r="Q184" s="159"/>
      <c r="R184" s="159"/>
      <c r="S184" s="161"/>
      <c r="T184" s="159">
        <f t="shared" si="17"/>
        <v>0</v>
      </c>
    </row>
    <row r="185" spans="1:20">
      <c r="A185" s="113" t="s">
        <v>169</v>
      </c>
      <c r="B185" s="49"/>
      <c r="C185" s="29" t="s">
        <v>168</v>
      </c>
      <c r="D185" s="29" t="s">
        <v>11</v>
      </c>
      <c r="E185" s="30">
        <v>100</v>
      </c>
      <c r="F185" s="26"/>
      <c r="G185" s="26"/>
      <c r="H185" s="26"/>
      <c r="I185" s="26"/>
      <c r="J185" s="161"/>
      <c r="K185" s="159"/>
      <c r="L185" s="159"/>
      <c r="M185" s="159"/>
      <c r="N185" s="159"/>
      <c r="O185" s="161"/>
      <c r="P185" s="159"/>
      <c r="Q185" s="159"/>
      <c r="R185" s="159"/>
      <c r="S185" s="161"/>
      <c r="T185" s="159">
        <f t="shared" si="17"/>
        <v>0</v>
      </c>
    </row>
    <row r="186" spans="1:20">
      <c r="A186" s="114" t="s">
        <v>170</v>
      </c>
      <c r="B186" s="74" t="s">
        <v>171</v>
      </c>
      <c r="C186" s="74" t="s">
        <v>172</v>
      </c>
      <c r="D186" s="74" t="s">
        <v>11</v>
      </c>
      <c r="E186" s="74">
        <v>355</v>
      </c>
      <c r="F186" s="115"/>
      <c r="G186" s="115"/>
      <c r="H186" s="115"/>
      <c r="I186" s="115"/>
      <c r="J186" s="161"/>
      <c r="K186" s="159"/>
      <c r="L186" s="159"/>
      <c r="M186" s="159"/>
      <c r="N186" s="159"/>
      <c r="O186" s="161"/>
      <c r="P186" s="159"/>
      <c r="Q186" s="159"/>
      <c r="R186" s="159"/>
      <c r="S186" s="161"/>
      <c r="T186" s="159">
        <f t="shared" si="17"/>
        <v>0</v>
      </c>
    </row>
    <row r="187" spans="1:20">
      <c r="A187" s="114" t="s">
        <v>173</v>
      </c>
      <c r="B187" s="74" t="s">
        <v>171</v>
      </c>
      <c r="C187" s="74" t="s">
        <v>172</v>
      </c>
      <c r="D187" s="74" t="s">
        <v>11</v>
      </c>
      <c r="E187" s="75">
        <v>355</v>
      </c>
      <c r="F187" s="115"/>
      <c r="G187" s="115"/>
      <c r="H187" s="115"/>
      <c r="I187" s="115"/>
      <c r="J187" s="161"/>
      <c r="K187" s="159"/>
      <c r="L187" s="159"/>
      <c r="M187" s="159"/>
      <c r="N187" s="159"/>
      <c r="O187" s="161"/>
      <c r="P187" s="159"/>
      <c r="Q187" s="159"/>
      <c r="R187" s="159"/>
      <c r="S187" s="161"/>
      <c r="T187" s="159">
        <f t="shared" si="17"/>
        <v>0</v>
      </c>
    </row>
    <row r="188" spans="1:20">
      <c r="A188" s="114" t="s">
        <v>174</v>
      </c>
      <c r="B188" s="74" t="s">
        <v>171</v>
      </c>
      <c r="C188" s="74" t="s">
        <v>172</v>
      </c>
      <c r="D188" s="74" t="s">
        <v>11</v>
      </c>
      <c r="E188" s="75">
        <v>178</v>
      </c>
      <c r="F188" s="115"/>
      <c r="G188" s="115"/>
      <c r="H188" s="115"/>
      <c r="I188" s="115"/>
      <c r="J188" s="161"/>
      <c r="K188" s="159"/>
      <c r="L188" s="159"/>
      <c r="M188" s="159"/>
      <c r="N188" s="159"/>
      <c r="O188" s="161"/>
      <c r="P188" s="159"/>
      <c r="Q188" s="159"/>
      <c r="R188" s="159"/>
      <c r="S188" s="161"/>
      <c r="T188" s="159">
        <f t="shared" si="17"/>
        <v>0</v>
      </c>
    </row>
    <row r="189" spans="1:20">
      <c r="A189" s="49" t="s">
        <v>175</v>
      </c>
      <c r="B189" s="29"/>
      <c r="C189" s="29" t="s">
        <v>168</v>
      </c>
      <c r="D189" s="29" t="s">
        <v>11</v>
      </c>
      <c r="E189" s="30">
        <v>184</v>
      </c>
      <c r="F189" s="26"/>
      <c r="G189" s="26"/>
      <c r="H189" s="26"/>
      <c r="I189" s="26"/>
      <c r="J189" s="161"/>
      <c r="K189" s="159"/>
      <c r="L189" s="159"/>
      <c r="M189" s="159"/>
      <c r="N189" s="159"/>
      <c r="O189" s="161"/>
      <c r="P189" s="159"/>
      <c r="Q189" s="159"/>
      <c r="R189" s="159"/>
      <c r="S189" s="161"/>
      <c r="T189" s="159">
        <f t="shared" si="17"/>
        <v>0</v>
      </c>
    </row>
    <row r="190" spans="1:20">
      <c r="A190" s="49" t="s">
        <v>176</v>
      </c>
      <c r="B190" s="29"/>
      <c r="C190" s="29" t="s">
        <v>168</v>
      </c>
      <c r="D190" s="29" t="s">
        <v>11</v>
      </c>
      <c r="E190" s="30">
        <v>81</v>
      </c>
      <c r="F190" s="26"/>
      <c r="G190" s="26"/>
      <c r="H190" s="26"/>
      <c r="I190" s="26"/>
      <c r="J190" s="161"/>
      <c r="K190" s="159"/>
      <c r="L190" s="159"/>
      <c r="M190" s="159"/>
      <c r="N190" s="159"/>
      <c r="O190" s="161"/>
      <c r="P190" s="159"/>
      <c r="Q190" s="159"/>
      <c r="R190" s="159"/>
      <c r="S190" s="161"/>
      <c r="T190" s="159">
        <f t="shared" si="17"/>
        <v>0</v>
      </c>
    </row>
    <row r="191" spans="1:20">
      <c r="A191" s="49" t="s">
        <v>177</v>
      </c>
      <c r="B191" s="29" t="s">
        <v>171</v>
      </c>
      <c r="C191" s="29" t="s">
        <v>168</v>
      </c>
      <c r="D191" s="29" t="s">
        <v>11</v>
      </c>
      <c r="E191" s="30">
        <v>180</v>
      </c>
      <c r="F191" s="26"/>
      <c r="G191" s="26"/>
      <c r="H191" s="26"/>
      <c r="I191" s="26"/>
      <c r="J191" s="161"/>
      <c r="K191" s="159"/>
      <c r="L191" s="159"/>
      <c r="M191" s="159"/>
      <c r="N191" s="159"/>
      <c r="O191" s="161"/>
      <c r="P191" s="159"/>
      <c r="Q191" s="159"/>
      <c r="R191" s="159"/>
      <c r="S191" s="161"/>
      <c r="T191" s="159">
        <f t="shared" si="17"/>
        <v>0</v>
      </c>
    </row>
    <row r="192" spans="1:20">
      <c r="A192" s="49" t="s">
        <v>178</v>
      </c>
      <c r="B192" s="29"/>
      <c r="C192" s="29" t="s">
        <v>168</v>
      </c>
      <c r="D192" s="29" t="s">
        <v>11</v>
      </c>
      <c r="E192" s="30">
        <v>309</v>
      </c>
      <c r="F192" s="26"/>
      <c r="G192" s="26"/>
      <c r="H192" s="26"/>
      <c r="I192" s="26"/>
      <c r="J192" s="161"/>
      <c r="K192" s="159"/>
      <c r="L192" s="159"/>
      <c r="M192" s="159"/>
      <c r="N192" s="159"/>
      <c r="O192" s="161"/>
      <c r="P192" s="159"/>
      <c r="Q192" s="159"/>
      <c r="R192" s="159"/>
      <c r="S192" s="161"/>
      <c r="T192" s="159">
        <f t="shared" si="17"/>
        <v>0</v>
      </c>
    </row>
    <row r="193" spans="1:20">
      <c r="A193" s="114" t="s">
        <v>179</v>
      </c>
      <c r="B193" s="74" t="s">
        <v>171</v>
      </c>
      <c r="C193" s="74" t="s">
        <v>168</v>
      </c>
      <c r="D193" s="74" t="s">
        <v>11</v>
      </c>
      <c r="E193" s="75">
        <v>28</v>
      </c>
      <c r="F193" s="115"/>
      <c r="G193" s="115"/>
      <c r="H193" s="115"/>
      <c r="I193" s="115"/>
      <c r="J193" s="161"/>
      <c r="K193" s="159"/>
      <c r="L193" s="159"/>
      <c r="M193" s="159"/>
      <c r="N193" s="159"/>
      <c r="O193" s="161"/>
      <c r="P193" s="159"/>
      <c r="Q193" s="159"/>
      <c r="R193" s="159"/>
      <c r="S193" s="161"/>
      <c r="T193" s="159">
        <f t="shared" si="17"/>
        <v>0</v>
      </c>
    </row>
    <row r="194" spans="1:20" ht="12" thickBot="1">
      <c r="A194" s="43" t="s">
        <v>7</v>
      </c>
      <c r="B194" s="43" t="s">
        <v>7</v>
      </c>
      <c r="C194" s="44" t="s">
        <v>7</v>
      </c>
      <c r="D194" s="44" t="s">
        <v>7</v>
      </c>
      <c r="E194" s="44" t="s">
        <v>7</v>
      </c>
      <c r="F194" s="1"/>
      <c r="G194" s="1"/>
    </row>
    <row r="195" spans="1:20" ht="12" thickBot="1">
      <c r="A195" s="116" t="s">
        <v>180</v>
      </c>
      <c r="B195" s="117"/>
      <c r="C195" s="46"/>
      <c r="D195" s="47"/>
      <c r="E195" s="17">
        <f t="shared" ref="E195:T195" si="18">SUM(E197:E217)</f>
        <v>25696.444999999996</v>
      </c>
      <c r="F195" s="17">
        <f t="shared" si="18"/>
        <v>2297</v>
      </c>
      <c r="G195" s="17">
        <f t="shared" si="18"/>
        <v>2297</v>
      </c>
      <c r="H195" s="17">
        <f t="shared" si="18"/>
        <v>2108</v>
      </c>
      <c r="I195" s="17">
        <f t="shared" si="18"/>
        <v>1958</v>
      </c>
      <c r="J195" s="189">
        <f t="shared" si="18"/>
        <v>85</v>
      </c>
      <c r="K195" s="17">
        <f t="shared" si="18"/>
        <v>102</v>
      </c>
      <c r="L195" s="17">
        <f t="shared" si="18"/>
        <v>104</v>
      </c>
      <c r="M195" s="17">
        <f t="shared" si="18"/>
        <v>186</v>
      </c>
      <c r="N195" s="17">
        <f t="shared" si="18"/>
        <v>194</v>
      </c>
      <c r="O195" s="189">
        <f t="shared" si="18"/>
        <v>208</v>
      </c>
      <c r="P195" s="17">
        <f t="shared" si="18"/>
        <v>49</v>
      </c>
      <c r="Q195" s="17">
        <f t="shared" si="18"/>
        <v>296</v>
      </c>
      <c r="R195" s="17">
        <f t="shared" si="18"/>
        <v>88</v>
      </c>
      <c r="S195" s="189">
        <f>SUM(S197:S217)</f>
        <v>90</v>
      </c>
      <c r="T195" s="17">
        <f t="shared" si="18"/>
        <v>1402</v>
      </c>
    </row>
    <row r="196" spans="1:20">
      <c r="A196" s="118" t="s">
        <v>7</v>
      </c>
      <c r="B196" s="118" t="s">
        <v>7</v>
      </c>
      <c r="C196" s="119" t="s">
        <v>7</v>
      </c>
      <c r="D196" s="119" t="s">
        <v>7</v>
      </c>
      <c r="E196" s="120" t="s">
        <v>7</v>
      </c>
      <c r="F196" s="1"/>
      <c r="G196" s="1"/>
    </row>
    <row r="197" spans="1:20">
      <c r="A197" s="121" t="s">
        <v>181</v>
      </c>
      <c r="B197" s="29"/>
      <c r="C197" s="29" t="s">
        <v>49</v>
      </c>
      <c r="D197" s="29" t="s">
        <v>11</v>
      </c>
      <c r="E197" s="122">
        <v>267</v>
      </c>
      <c r="F197" s="26"/>
      <c r="G197" s="26"/>
      <c r="H197" s="26"/>
      <c r="I197" s="26"/>
      <c r="J197" s="161"/>
      <c r="K197" s="159"/>
      <c r="L197" s="159"/>
      <c r="M197" s="159"/>
      <c r="N197" s="159"/>
      <c r="O197" s="161"/>
      <c r="P197" s="159"/>
      <c r="Q197" s="159"/>
      <c r="R197" s="159"/>
      <c r="S197" s="161"/>
      <c r="T197" s="159">
        <f t="shared" ref="T197:T217" si="19">SUM(J197:S197)</f>
        <v>0</v>
      </c>
    </row>
    <row r="198" spans="1:20">
      <c r="A198" s="121" t="s">
        <v>182</v>
      </c>
      <c r="B198" s="29"/>
      <c r="C198" s="29" t="s">
        <v>49</v>
      </c>
      <c r="D198" s="29" t="s">
        <v>11</v>
      </c>
      <c r="E198" s="122">
        <v>29</v>
      </c>
      <c r="F198" s="26"/>
      <c r="G198" s="26"/>
      <c r="H198" s="26"/>
      <c r="I198" s="26"/>
      <c r="J198" s="161"/>
      <c r="K198" s="159"/>
      <c r="L198" s="159"/>
      <c r="M198" s="159"/>
      <c r="N198" s="159"/>
      <c r="O198" s="161"/>
      <c r="P198" s="159"/>
      <c r="Q198" s="159"/>
      <c r="R198" s="159"/>
      <c r="S198" s="161"/>
      <c r="T198" s="159">
        <f t="shared" si="19"/>
        <v>0</v>
      </c>
    </row>
    <row r="199" spans="1:20">
      <c r="A199" s="121" t="s">
        <v>183</v>
      </c>
      <c r="B199" s="29"/>
      <c r="C199" s="29" t="s">
        <v>49</v>
      </c>
      <c r="D199" s="29" t="s">
        <v>11</v>
      </c>
      <c r="E199" s="122">
        <v>58</v>
      </c>
      <c r="F199" s="26"/>
      <c r="G199" s="26"/>
      <c r="H199" s="26"/>
      <c r="I199" s="26"/>
      <c r="J199" s="161"/>
      <c r="K199" s="159"/>
      <c r="L199" s="159"/>
      <c r="M199" s="159"/>
      <c r="N199" s="159"/>
      <c r="O199" s="161"/>
      <c r="P199" s="159"/>
      <c r="Q199" s="159"/>
      <c r="R199" s="159"/>
      <c r="S199" s="161"/>
      <c r="T199" s="159">
        <f t="shared" si="19"/>
        <v>0</v>
      </c>
    </row>
    <row r="200" spans="1:20">
      <c r="A200" s="123" t="s">
        <v>184</v>
      </c>
      <c r="B200" s="21"/>
      <c r="C200" s="21" t="s">
        <v>14</v>
      </c>
      <c r="D200" s="21" t="s">
        <v>11</v>
      </c>
      <c r="E200" s="124">
        <v>157</v>
      </c>
      <c r="F200" s="23"/>
      <c r="G200" s="23"/>
      <c r="H200" s="23"/>
      <c r="I200" s="23"/>
      <c r="J200" s="161"/>
      <c r="K200" s="159"/>
      <c r="L200" s="159"/>
      <c r="M200" s="159"/>
      <c r="N200" s="159"/>
      <c r="O200" s="161"/>
      <c r="P200" s="159"/>
      <c r="Q200" s="159"/>
      <c r="R200" s="159"/>
      <c r="S200" s="161"/>
      <c r="T200" s="159">
        <f t="shared" si="19"/>
        <v>0</v>
      </c>
    </row>
    <row r="201" spans="1:20">
      <c r="A201" s="123" t="s">
        <v>185</v>
      </c>
      <c r="B201" s="21"/>
      <c r="C201" s="21" t="s">
        <v>41</v>
      </c>
      <c r="D201" s="21" t="s">
        <v>11</v>
      </c>
      <c r="E201" s="124">
        <v>312</v>
      </c>
      <c r="F201" s="23"/>
      <c r="G201" s="23"/>
      <c r="H201" s="23"/>
      <c r="I201" s="23"/>
      <c r="J201" s="161"/>
      <c r="K201" s="159"/>
      <c r="L201" s="159"/>
      <c r="M201" s="159"/>
      <c r="N201" s="159"/>
      <c r="O201" s="161"/>
      <c r="P201" s="159"/>
      <c r="Q201" s="159"/>
      <c r="R201" s="159"/>
      <c r="S201" s="161"/>
      <c r="T201" s="159">
        <f t="shared" si="19"/>
        <v>0</v>
      </c>
    </row>
    <row r="202" spans="1:20">
      <c r="A202" s="125" t="s">
        <v>186</v>
      </c>
      <c r="B202" s="21"/>
      <c r="C202" s="21" t="s">
        <v>68</v>
      </c>
      <c r="D202" s="21" t="s">
        <v>11</v>
      </c>
      <c r="E202" s="124">
        <v>105</v>
      </c>
      <c r="F202" s="23"/>
      <c r="G202" s="23"/>
      <c r="H202" s="23"/>
      <c r="I202" s="23"/>
      <c r="J202" s="161"/>
      <c r="K202" s="159"/>
      <c r="L202" s="159"/>
      <c r="M202" s="159"/>
      <c r="N202" s="159"/>
      <c r="O202" s="161"/>
      <c r="P202" s="159"/>
      <c r="Q202" s="159"/>
      <c r="R202" s="159"/>
      <c r="S202" s="161"/>
      <c r="T202" s="159">
        <f t="shared" si="19"/>
        <v>0</v>
      </c>
    </row>
    <row r="203" spans="1:20">
      <c r="A203" s="123" t="s">
        <v>187</v>
      </c>
      <c r="B203" s="21"/>
      <c r="C203" s="21" t="s">
        <v>68</v>
      </c>
      <c r="D203" s="21" t="s">
        <v>11</v>
      </c>
      <c r="E203" s="124">
        <f>8*200</f>
        <v>1600</v>
      </c>
      <c r="F203" s="23">
        <v>100</v>
      </c>
      <c r="G203" s="23">
        <v>100</v>
      </c>
      <c r="H203" s="23">
        <v>100</v>
      </c>
      <c r="I203" s="184">
        <v>50</v>
      </c>
      <c r="J203" s="161"/>
      <c r="K203" s="159"/>
      <c r="L203" s="159"/>
      <c r="M203" s="159"/>
      <c r="N203" s="159"/>
      <c r="O203" s="161"/>
      <c r="P203" s="159"/>
      <c r="Q203" s="159"/>
      <c r="R203" s="159"/>
      <c r="S203" s="161"/>
      <c r="T203" s="159">
        <f t="shared" si="19"/>
        <v>0</v>
      </c>
    </row>
    <row r="204" spans="1:20">
      <c r="A204" s="31" t="s">
        <v>188</v>
      </c>
      <c r="B204" s="21"/>
      <c r="C204" s="21" t="s">
        <v>41</v>
      </c>
      <c r="D204" s="21" t="s">
        <v>11</v>
      </c>
      <c r="E204" s="21">
        <v>400</v>
      </c>
      <c r="F204" s="23">
        <v>50</v>
      </c>
      <c r="G204" s="23">
        <v>50</v>
      </c>
      <c r="H204" s="23">
        <v>50</v>
      </c>
      <c r="I204" s="23">
        <v>50</v>
      </c>
      <c r="J204" s="161"/>
      <c r="K204" s="159"/>
      <c r="L204" s="159"/>
      <c r="M204" s="159"/>
      <c r="N204" s="159"/>
      <c r="O204" s="161"/>
      <c r="P204" s="159"/>
      <c r="Q204" s="159"/>
      <c r="R204" s="159"/>
      <c r="S204" s="161"/>
      <c r="T204" s="159">
        <f t="shared" si="19"/>
        <v>0</v>
      </c>
    </row>
    <row r="205" spans="1:20">
      <c r="A205" s="31" t="s">
        <v>189</v>
      </c>
      <c r="B205" s="21"/>
      <c r="C205" s="21" t="s">
        <v>41</v>
      </c>
      <c r="D205" s="21" t="s">
        <v>11</v>
      </c>
      <c r="E205" s="21">
        <v>400</v>
      </c>
      <c r="F205" s="23">
        <v>100</v>
      </c>
      <c r="G205" s="23">
        <v>100</v>
      </c>
      <c r="H205" s="23">
        <v>100</v>
      </c>
      <c r="I205" s="23">
        <v>100</v>
      </c>
      <c r="J205" s="161"/>
      <c r="K205" s="159"/>
      <c r="L205" s="159"/>
      <c r="M205" s="159"/>
      <c r="N205" s="159"/>
      <c r="O205" s="161"/>
      <c r="P205" s="159"/>
      <c r="Q205" s="159"/>
      <c r="R205" s="159"/>
      <c r="S205" s="161"/>
      <c r="T205" s="159">
        <f t="shared" si="19"/>
        <v>0</v>
      </c>
    </row>
    <row r="206" spans="1:20">
      <c r="A206" s="31" t="s">
        <v>190</v>
      </c>
      <c r="B206" s="21"/>
      <c r="C206" s="21" t="s">
        <v>41</v>
      </c>
      <c r="D206" s="21" t="s">
        <v>11</v>
      </c>
      <c r="E206" s="21">
        <v>2400</v>
      </c>
      <c r="F206" s="23">
        <v>200</v>
      </c>
      <c r="G206" s="23">
        <v>200</v>
      </c>
      <c r="H206" s="23">
        <v>200</v>
      </c>
      <c r="I206" s="184">
        <v>100</v>
      </c>
      <c r="J206" s="161"/>
      <c r="K206" s="159"/>
      <c r="L206" s="159"/>
      <c r="M206" s="159"/>
      <c r="N206" s="159"/>
      <c r="O206" s="161"/>
      <c r="P206" s="159"/>
      <c r="Q206" s="159"/>
      <c r="R206" s="159"/>
      <c r="S206" s="161"/>
      <c r="T206" s="159">
        <f t="shared" si="19"/>
        <v>0</v>
      </c>
    </row>
    <row r="207" spans="1:20">
      <c r="A207" s="31" t="s">
        <v>191</v>
      </c>
      <c r="B207" s="21"/>
      <c r="C207" s="21" t="s">
        <v>41</v>
      </c>
      <c r="D207" s="21" t="s">
        <v>11</v>
      </c>
      <c r="E207" s="21">
        <v>1400</v>
      </c>
      <c r="F207" s="23">
        <v>100</v>
      </c>
      <c r="G207" s="23">
        <v>100</v>
      </c>
      <c r="H207" s="23">
        <v>100</v>
      </c>
      <c r="I207" s="23">
        <v>100</v>
      </c>
      <c r="J207" s="161"/>
      <c r="K207" s="159"/>
      <c r="L207" s="159"/>
      <c r="M207" s="159"/>
      <c r="N207" s="159"/>
      <c r="O207" s="161"/>
      <c r="P207" s="159"/>
      <c r="Q207" s="159"/>
      <c r="R207" s="159"/>
      <c r="S207" s="161"/>
      <c r="T207" s="159">
        <f t="shared" si="19"/>
        <v>0</v>
      </c>
    </row>
    <row r="208" spans="1:20">
      <c r="A208" s="20" t="s">
        <v>192</v>
      </c>
      <c r="B208" s="21"/>
      <c r="C208" s="21" t="s">
        <v>140</v>
      </c>
      <c r="D208" s="21" t="s">
        <v>11</v>
      </c>
      <c r="E208" s="21">
        <v>3598</v>
      </c>
      <c r="F208" s="26">
        <v>100</v>
      </c>
      <c r="G208" s="26">
        <v>100</v>
      </c>
      <c r="H208" s="26">
        <v>100</v>
      </c>
      <c r="I208" s="26">
        <v>100</v>
      </c>
      <c r="J208" s="161"/>
      <c r="K208" s="159"/>
      <c r="L208" s="159"/>
      <c r="M208" s="159"/>
      <c r="N208" s="159"/>
      <c r="O208" s="161"/>
      <c r="P208" s="159"/>
      <c r="Q208" s="159"/>
      <c r="R208" s="159"/>
      <c r="S208" s="161"/>
      <c r="T208" s="159">
        <f t="shared" si="19"/>
        <v>0</v>
      </c>
    </row>
    <row r="209" spans="1:20">
      <c r="A209" s="126" t="s">
        <v>193</v>
      </c>
      <c r="B209" s="127" t="s">
        <v>171</v>
      </c>
      <c r="C209" s="127" t="s">
        <v>140</v>
      </c>
      <c r="D209" s="127" t="s">
        <v>11</v>
      </c>
      <c r="E209" s="74">
        <v>480</v>
      </c>
      <c r="F209" s="115"/>
      <c r="G209" s="115"/>
      <c r="H209" s="115"/>
      <c r="I209" s="115"/>
      <c r="J209" s="161"/>
      <c r="K209" s="159"/>
      <c r="L209" s="159"/>
      <c r="M209" s="159"/>
      <c r="N209" s="159"/>
      <c r="O209" s="161"/>
      <c r="P209" s="159"/>
      <c r="Q209" s="159"/>
      <c r="R209" s="159"/>
      <c r="S209" s="161"/>
      <c r="T209" s="159">
        <f t="shared" si="19"/>
        <v>0</v>
      </c>
    </row>
    <row r="210" spans="1:20">
      <c r="A210" s="20" t="s">
        <v>194</v>
      </c>
      <c r="B210" s="21"/>
      <c r="C210" s="21" t="s">
        <v>26</v>
      </c>
      <c r="D210" s="21" t="s">
        <v>17</v>
      </c>
      <c r="E210" s="21">
        <v>1280</v>
      </c>
      <c r="F210" s="23">
        <v>117</v>
      </c>
      <c r="G210" s="23">
        <v>117</v>
      </c>
      <c r="H210" s="23">
        <v>117</v>
      </c>
      <c r="I210" s="23">
        <v>117</v>
      </c>
      <c r="J210" s="161"/>
      <c r="K210" s="159"/>
      <c r="L210" s="159"/>
      <c r="M210" s="159"/>
      <c r="N210" s="159"/>
      <c r="O210" s="161"/>
      <c r="P210" s="159"/>
      <c r="Q210" s="159"/>
      <c r="R210" s="159"/>
      <c r="S210" s="161"/>
      <c r="T210" s="159">
        <f t="shared" si="19"/>
        <v>0</v>
      </c>
    </row>
    <row r="211" spans="1:20">
      <c r="A211" s="20" t="s">
        <v>194</v>
      </c>
      <c r="B211" s="21"/>
      <c r="C211" s="21" t="s">
        <v>26</v>
      </c>
      <c r="D211" s="21" t="s">
        <v>11</v>
      </c>
      <c r="E211" s="21">
        <v>27</v>
      </c>
      <c r="F211" s="23">
        <v>27</v>
      </c>
      <c r="G211" s="23">
        <v>27</v>
      </c>
      <c r="H211" s="23">
        <v>0</v>
      </c>
      <c r="I211" s="23">
        <v>0</v>
      </c>
      <c r="J211" s="161"/>
      <c r="K211" s="159"/>
      <c r="L211" s="159"/>
      <c r="M211" s="159"/>
      <c r="N211" s="159"/>
      <c r="O211" s="161"/>
      <c r="P211" s="159"/>
      <c r="Q211" s="159"/>
      <c r="R211" s="159"/>
      <c r="S211" s="161"/>
      <c r="T211" s="159">
        <f t="shared" si="19"/>
        <v>0</v>
      </c>
    </row>
    <row r="212" spans="1:20">
      <c r="A212" s="28" t="s">
        <v>195</v>
      </c>
      <c r="B212" s="128"/>
      <c r="C212" s="128" t="s">
        <v>24</v>
      </c>
      <c r="D212" s="128" t="s">
        <v>17</v>
      </c>
      <c r="E212" s="29">
        <v>1777</v>
      </c>
      <c r="F212" s="38">
        <v>170</v>
      </c>
      <c r="G212" s="38">
        <v>170</v>
      </c>
      <c r="H212" s="38">
        <v>150</v>
      </c>
      <c r="I212" s="38">
        <v>150</v>
      </c>
      <c r="J212" s="161"/>
      <c r="K212" s="159"/>
      <c r="L212" s="159"/>
      <c r="M212" s="159">
        <v>16</v>
      </c>
      <c r="N212" s="159"/>
      <c r="O212" s="161"/>
      <c r="P212" s="159"/>
      <c r="Q212" s="159">
        <v>48</v>
      </c>
      <c r="R212" s="159"/>
      <c r="S212" s="161"/>
      <c r="T212" s="159">
        <f t="shared" si="19"/>
        <v>64</v>
      </c>
    </row>
    <row r="213" spans="1:20">
      <c r="A213" s="28" t="s">
        <v>195</v>
      </c>
      <c r="B213" s="128"/>
      <c r="C213" s="128" t="s">
        <v>24</v>
      </c>
      <c r="D213" s="128" t="s">
        <v>11</v>
      </c>
      <c r="E213" s="29">
        <v>889</v>
      </c>
      <c r="F213" s="38">
        <v>50</v>
      </c>
      <c r="G213" s="38">
        <v>50</v>
      </c>
      <c r="H213" s="38">
        <v>75</v>
      </c>
      <c r="I213" s="38">
        <v>75</v>
      </c>
      <c r="J213" s="161"/>
      <c r="K213" s="159"/>
      <c r="L213" s="159"/>
      <c r="M213" s="159">
        <v>8</v>
      </c>
      <c r="N213" s="159"/>
      <c r="O213" s="161"/>
      <c r="P213" s="159"/>
      <c r="Q213" s="159">
        <v>25</v>
      </c>
      <c r="R213" s="159"/>
      <c r="S213" s="161"/>
      <c r="T213" s="159">
        <f t="shared" si="19"/>
        <v>33</v>
      </c>
    </row>
    <row r="214" spans="1:20">
      <c r="A214" s="20" t="s">
        <v>196</v>
      </c>
      <c r="B214" s="21"/>
      <c r="C214" s="21" t="s">
        <v>24</v>
      </c>
      <c r="D214" s="21" t="s">
        <v>17</v>
      </c>
      <c r="E214" s="22">
        <v>2520</v>
      </c>
      <c r="F214" s="26">
        <v>732</v>
      </c>
      <c r="G214" s="26">
        <v>732</v>
      </c>
      <c r="H214" s="26">
        <v>324</v>
      </c>
      <c r="I214" s="26">
        <v>324</v>
      </c>
      <c r="J214" s="161"/>
      <c r="K214" s="159">
        <v>62</v>
      </c>
      <c r="L214" s="159"/>
      <c r="M214" s="159">
        <v>36</v>
      </c>
      <c r="N214" s="159">
        <v>82</v>
      </c>
      <c r="O214" s="161">
        <v>48</v>
      </c>
      <c r="P214" s="159"/>
      <c r="Q214" s="159"/>
      <c r="R214" s="159"/>
      <c r="S214" s="161"/>
      <c r="T214" s="159">
        <f t="shared" si="19"/>
        <v>228</v>
      </c>
    </row>
    <row r="215" spans="1:20">
      <c r="A215" s="28" t="s">
        <v>197</v>
      </c>
      <c r="B215" s="29"/>
      <c r="C215" s="29" t="s">
        <v>24</v>
      </c>
      <c r="D215" s="29" t="s">
        <v>17</v>
      </c>
      <c r="E215" s="30">
        <f>10*177.721</f>
        <v>1777.21</v>
      </c>
      <c r="F215" s="38">
        <v>150</v>
      </c>
      <c r="G215" s="38">
        <v>150</v>
      </c>
      <c r="H215" s="38">
        <v>150</v>
      </c>
      <c r="I215" s="38">
        <v>150</v>
      </c>
      <c r="J215" s="161">
        <v>29</v>
      </c>
      <c r="K215" s="159"/>
      <c r="L215" s="159">
        <v>56</v>
      </c>
      <c r="M215" s="159">
        <v>18</v>
      </c>
      <c r="N215" s="159">
        <v>10</v>
      </c>
      <c r="O215" s="161">
        <v>30</v>
      </c>
      <c r="P215" s="159"/>
      <c r="Q215" s="159">
        <v>45</v>
      </c>
      <c r="R215" s="159"/>
      <c r="S215" s="161">
        <v>36</v>
      </c>
      <c r="T215" s="159">
        <f t="shared" si="19"/>
        <v>224</v>
      </c>
    </row>
    <row r="216" spans="1:20">
      <c r="A216" s="28" t="s">
        <v>206</v>
      </c>
      <c r="B216" s="29"/>
      <c r="C216" s="29" t="s">
        <v>24</v>
      </c>
      <c r="D216" s="29" t="s">
        <v>17</v>
      </c>
      <c r="E216" s="30">
        <f>20*177.721</f>
        <v>3554.42</v>
      </c>
      <c r="F216" s="38">
        <v>0</v>
      </c>
      <c r="G216" s="38">
        <v>0</v>
      </c>
      <c r="H216" s="38">
        <v>142</v>
      </c>
      <c r="I216" s="38">
        <v>142</v>
      </c>
      <c r="J216" s="161"/>
      <c r="K216" s="159"/>
      <c r="L216" s="159"/>
      <c r="M216" s="159"/>
      <c r="N216" s="159"/>
      <c r="O216" s="161"/>
      <c r="P216" s="159"/>
      <c r="Q216" s="159">
        <v>178</v>
      </c>
      <c r="R216" s="159"/>
      <c r="S216" s="161"/>
      <c r="T216" s="159">
        <f t="shared" si="19"/>
        <v>178</v>
      </c>
    </row>
    <row r="217" spans="1:20">
      <c r="A217" s="20" t="s">
        <v>198</v>
      </c>
      <c r="B217" s="20"/>
      <c r="C217" s="21" t="s">
        <v>24</v>
      </c>
      <c r="D217" s="21" t="s">
        <v>17</v>
      </c>
      <c r="E217" s="22">
        <f>15*177.721</f>
        <v>2665.8150000000001</v>
      </c>
      <c r="F217" s="26">
        <v>401</v>
      </c>
      <c r="G217" s="26">
        <v>401</v>
      </c>
      <c r="H217" s="26">
        <v>500</v>
      </c>
      <c r="I217" s="26">
        <v>500</v>
      </c>
      <c r="J217" s="161">
        <v>56</v>
      </c>
      <c r="K217" s="159">
        <v>40</v>
      </c>
      <c r="L217" s="159">
        <v>48</v>
      </c>
      <c r="M217" s="159">
        <v>108</v>
      </c>
      <c r="N217" s="159">
        <v>102</v>
      </c>
      <c r="O217" s="161">
        <v>130</v>
      </c>
      <c r="P217" s="159">
        <v>49</v>
      </c>
      <c r="Q217" s="159"/>
      <c r="R217" s="159">
        <v>88</v>
      </c>
      <c r="S217" s="161">
        <v>54</v>
      </c>
      <c r="T217" s="159">
        <f t="shared" si="19"/>
        <v>675</v>
      </c>
    </row>
    <row r="218" spans="1:20" ht="12" thickBot="1">
      <c r="A218" s="43" t="s">
        <v>7</v>
      </c>
      <c r="B218" s="43" t="s">
        <v>7</v>
      </c>
      <c r="C218" s="44" t="s">
        <v>7</v>
      </c>
      <c r="D218" s="44" t="s">
        <v>7</v>
      </c>
      <c r="E218" s="44" t="s">
        <v>7</v>
      </c>
      <c r="F218" s="1"/>
      <c r="G218" s="1"/>
    </row>
    <row r="219" spans="1:20" ht="12" thickBot="1">
      <c r="A219" s="14" t="s">
        <v>199</v>
      </c>
      <c r="B219" s="15"/>
      <c r="C219" s="129"/>
      <c r="D219" s="130"/>
      <c r="E219" s="131">
        <f t="shared" ref="E219:T219" si="20">E195+E154+E138+E111+E100+E75+E44+E33+E8</f>
        <v>574789.5242494212</v>
      </c>
      <c r="F219" s="131">
        <f t="shared" si="20"/>
        <v>33264</v>
      </c>
      <c r="G219" s="131">
        <f t="shared" si="20"/>
        <v>34980</v>
      </c>
      <c r="H219" s="131">
        <f t="shared" si="20"/>
        <v>25719</v>
      </c>
      <c r="I219" s="131">
        <f t="shared" si="20"/>
        <v>25914</v>
      </c>
      <c r="J219" s="190">
        <f t="shared" si="20"/>
        <v>1987</v>
      </c>
      <c r="K219" s="131">
        <f t="shared" si="20"/>
        <v>750</v>
      </c>
      <c r="L219" s="131">
        <f t="shared" si="20"/>
        <v>694</v>
      </c>
      <c r="M219" s="131">
        <f t="shared" si="20"/>
        <v>639</v>
      </c>
      <c r="N219" s="131">
        <f t="shared" si="20"/>
        <v>1136</v>
      </c>
      <c r="O219" s="190">
        <f t="shared" si="20"/>
        <v>2251</v>
      </c>
      <c r="P219" s="131">
        <f t="shared" si="20"/>
        <v>1213</v>
      </c>
      <c r="Q219" s="131">
        <f t="shared" si="20"/>
        <v>968</v>
      </c>
      <c r="R219" s="131">
        <f t="shared" si="20"/>
        <v>739</v>
      </c>
      <c r="S219" s="190">
        <f t="shared" si="20"/>
        <v>3251</v>
      </c>
      <c r="T219" s="131">
        <f t="shared" si="20"/>
        <v>13628</v>
      </c>
    </row>
    <row r="220" spans="1:20">
      <c r="A220" s="1"/>
      <c r="B220" s="1"/>
      <c r="C220" s="1"/>
      <c r="D220" s="1"/>
      <c r="E220" s="1"/>
      <c r="F220" s="1"/>
      <c r="G220" s="1"/>
    </row>
    <row r="221" spans="1:20">
      <c r="A221" s="1"/>
      <c r="B221" s="1"/>
      <c r="C221" s="1"/>
      <c r="D221" s="1"/>
      <c r="E221" s="1"/>
      <c r="F221" s="1"/>
      <c r="G221" s="1"/>
    </row>
    <row r="223" spans="1:20">
      <c r="S223" s="204"/>
    </row>
    <row r="224" spans="1:20">
      <c r="S224" s="193"/>
    </row>
    <row r="225" spans="14:19">
      <c r="S225" s="205"/>
    </row>
    <row r="231" spans="14:19">
      <c r="N231" s="171"/>
    </row>
    <row r="235" spans="14:19">
      <c r="O235" s="193">
        <f>J219+K219+L219+M219+N219+O219+P219+Q219+R219</f>
        <v>10377</v>
      </c>
      <c r="R235" s="171">
        <f>O235-T219</f>
        <v>-3251</v>
      </c>
      <c r="S235" s="193"/>
    </row>
  </sheetData>
  <autoFilter ref="A9:T219"/>
  <mergeCells count="2">
    <mergeCell ref="A2:J2"/>
    <mergeCell ref="A3:J3"/>
  </mergeCells>
  <printOptions horizontalCentered="1" verticalCentered="1"/>
  <pageMargins left="0.2" right="0.17" top="0.55118110236220474" bottom="0.55118110236220474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25</vt:i4>
      </vt:variant>
    </vt:vector>
  </HeadingPairs>
  <TitlesOfParts>
    <vt:vector size="25" baseType="lpstr">
      <vt:lpstr>Janvier 2024</vt:lpstr>
      <vt:lpstr>Février 2024 </vt:lpstr>
      <vt:lpstr>MARS 2024 </vt:lpstr>
      <vt:lpstr>Avril 2024</vt:lpstr>
      <vt:lpstr>MAI 2024 </vt:lpstr>
      <vt:lpstr>JUILLET 2024 (2)</vt:lpstr>
      <vt:lpstr>AOUT 2024 (2)</vt:lpstr>
      <vt:lpstr>SEPT2024</vt:lpstr>
      <vt:lpstr>OCT2024</vt:lpstr>
      <vt:lpstr>NOV2024</vt:lpstr>
      <vt:lpstr>JUIN 2024</vt:lpstr>
      <vt:lpstr>LFI 2024</vt:lpstr>
      <vt:lpstr>TOFE 2024</vt:lpstr>
      <vt:lpstr>TOFE JANVIER 24</vt:lpstr>
      <vt:lpstr>TOFE FEVRIER 24</vt:lpstr>
      <vt:lpstr>TOFE MARS 24 </vt:lpstr>
      <vt:lpstr>TOFE AVRIL 24</vt:lpstr>
      <vt:lpstr>TOFE MAI 24 </vt:lpstr>
      <vt:lpstr>TOFE JUIN 24</vt:lpstr>
      <vt:lpstr>TOFE JUILLET</vt:lpstr>
      <vt:lpstr>TOFE AOÜT 24 </vt:lpstr>
      <vt:lpstr>TOFE SEPTEMBRE 24</vt:lpstr>
      <vt:lpstr>TOFE OCTOBRE 24</vt:lpstr>
      <vt:lpstr>TOFE NOVEMBRE 24</vt:lpstr>
      <vt:lpstr>Feuil3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Kamalifabien123@outlook.com</dc:creator>
  <cp:lastModifiedBy>Kamalifabien123@outlook.com</cp:lastModifiedBy>
  <cp:lastPrinted>2024-11-26T08:24:41Z</cp:lastPrinted>
  <dcterms:created xsi:type="dcterms:W3CDTF">2023-10-30T06:16:32Z</dcterms:created>
  <dcterms:modified xsi:type="dcterms:W3CDTF">2024-12-26T08:02:05Z</dcterms:modified>
</cp:coreProperties>
</file>