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s documents Travail\PIP\"/>
    </mc:Choice>
  </mc:AlternateContent>
  <xr:revisionPtr revIDLastSave="0" documentId="13_ncr:1_{6CB32BD6-008D-40B1-AF11-03D221683427}" xr6:coauthVersionLast="47" xr6:coauthVersionMax="47" xr10:uidLastSave="{00000000-0000-0000-0000-000000000000}"/>
  <bookViews>
    <workbookView xWindow="-120" yWindow="-120" windowWidth="29040" windowHeight="15720" firstSheet="12" activeTab="17" xr2:uid="{00000000-000D-0000-FFFF-FFFF00000000}"/>
  </bookViews>
  <sheets>
    <sheet name="Janvier 2024" sheetId="6" r:id="rId1"/>
    <sheet name="Février 2024 " sheetId="8" r:id="rId2"/>
    <sheet name="MARS 2024 " sheetId="10" r:id="rId3"/>
    <sheet name="Avril 2024" sheetId="12" r:id="rId4"/>
    <sheet name="MAI 2024 " sheetId="14" r:id="rId5"/>
    <sheet name="JUIN 2024" sheetId="5" r:id="rId6"/>
    <sheet name="JUILLET 2024" sheetId="18" r:id="rId7"/>
    <sheet name="AOUT 2024" sheetId="20" r:id="rId8"/>
    <sheet name="SEPT2024" sheetId="22" r:id="rId9"/>
    <sheet name="TOFE JANVIER 24" sheetId="7" r:id="rId10"/>
    <sheet name="TOFE FEVRIER 24" sheetId="9" r:id="rId11"/>
    <sheet name="TOFE MARS 24 " sheetId="11" r:id="rId12"/>
    <sheet name="TOFE AVRIL 24" sheetId="13" r:id="rId13"/>
    <sheet name="TOFE MAI 24 " sheetId="15" r:id="rId14"/>
    <sheet name="TOFE JUIN 24" sheetId="3" r:id="rId15"/>
    <sheet name="TOFE JUILLET" sheetId="19" r:id="rId16"/>
    <sheet name="TOFE AOÜT 24 " sheetId="21" r:id="rId17"/>
    <sheet name="TOFE SEPTEMBRE 24" sheetId="23" r:id="rId18"/>
  </sheets>
  <definedNames>
    <definedName name="_xlnm._FilterDatabase" localSheetId="7" hidden="1">'AOUT 2024'!$A$9:$Q$210</definedName>
    <definedName name="_xlnm._FilterDatabase" localSheetId="3" hidden="1">'Avril 2024'!$A$9:$M$210</definedName>
    <definedName name="_xlnm._FilterDatabase" localSheetId="1" hidden="1">'Février 2024 '!$A$9:$H$210</definedName>
    <definedName name="_xlnm._FilterDatabase" localSheetId="0" hidden="1">'Janvier 2024'!$A$9:$I$210</definedName>
    <definedName name="_xlnm._FilterDatabase" localSheetId="6" hidden="1">'JUILLET 2024'!$A$9:$P$210</definedName>
    <definedName name="_xlnm._FilterDatabase" localSheetId="5" hidden="1">'JUIN 2024'!$A$9:$O$210</definedName>
    <definedName name="_xlnm._FilterDatabase" localSheetId="4" hidden="1">'MAI 2024 '!$A$9:$N$210</definedName>
    <definedName name="_xlnm._FilterDatabase" localSheetId="2" hidden="1">'MARS 2024 '!$A$9:$L$210</definedName>
    <definedName name="_xlnm._FilterDatabase" localSheetId="8" hidden="1">SEPT2024!$B$9:$E$211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3" l="1"/>
  <c r="R209" i="22" l="1"/>
  <c r="E209" i="22"/>
  <c r="R208" i="22"/>
  <c r="E208" i="22"/>
  <c r="R207" i="22"/>
  <c r="E207" i="22"/>
  <c r="E187" i="22" s="1"/>
  <c r="R206" i="22"/>
  <c r="R205" i="22"/>
  <c r="R204" i="22"/>
  <c r="R203" i="22"/>
  <c r="R202" i="22"/>
  <c r="R201" i="22"/>
  <c r="R200" i="22"/>
  <c r="R199" i="22"/>
  <c r="R198" i="22"/>
  <c r="R197" i="22"/>
  <c r="R196" i="22"/>
  <c r="R195" i="22"/>
  <c r="E195" i="22"/>
  <c r="R194" i="22"/>
  <c r="R193" i="22"/>
  <c r="R192" i="22"/>
  <c r="R191" i="22"/>
  <c r="R190" i="22"/>
  <c r="R189" i="22"/>
  <c r="Q187" i="22"/>
  <c r="P187" i="22"/>
  <c r="O187" i="22"/>
  <c r="N187" i="22"/>
  <c r="M187" i="22"/>
  <c r="L187" i="22"/>
  <c r="K187" i="22"/>
  <c r="J187" i="22"/>
  <c r="I187" i="22"/>
  <c r="H187" i="22"/>
  <c r="G187" i="22"/>
  <c r="F187" i="22"/>
  <c r="R185" i="22"/>
  <c r="R184" i="22"/>
  <c r="R183" i="22"/>
  <c r="R182" i="22"/>
  <c r="R181" i="22"/>
  <c r="R180" i="22"/>
  <c r="R179" i="22"/>
  <c r="R178" i="22"/>
  <c r="R177" i="22"/>
  <c r="R176" i="22"/>
  <c r="R175" i="22"/>
  <c r="R174" i="22"/>
  <c r="R173" i="22"/>
  <c r="R172" i="22"/>
  <c r="R171" i="22"/>
  <c r="R170" i="22"/>
  <c r="R169" i="22"/>
  <c r="R168" i="22"/>
  <c r="R167" i="22"/>
  <c r="R166" i="22"/>
  <c r="R165" i="22"/>
  <c r="R164" i="22"/>
  <c r="R163" i="22"/>
  <c r="R162" i="22"/>
  <c r="R161" i="22"/>
  <c r="R160" i="22"/>
  <c r="R159" i="22"/>
  <c r="R158" i="22"/>
  <c r="R157" i="22"/>
  <c r="R156" i="22"/>
  <c r="R155" i="22"/>
  <c r="R154" i="22"/>
  <c r="R153" i="22"/>
  <c r="R152" i="22"/>
  <c r="R151" i="22"/>
  <c r="R150" i="22"/>
  <c r="R149" i="22"/>
  <c r="Q147" i="22"/>
  <c r="P147" i="22"/>
  <c r="O147" i="22"/>
  <c r="N147" i="22"/>
  <c r="M147" i="22"/>
  <c r="L147" i="22"/>
  <c r="K147" i="22"/>
  <c r="J147" i="22"/>
  <c r="I147" i="22"/>
  <c r="H147" i="22"/>
  <c r="G147" i="22"/>
  <c r="F147" i="22"/>
  <c r="E147" i="22"/>
  <c r="R145" i="22"/>
  <c r="R144" i="22"/>
  <c r="R143" i="22"/>
  <c r="R142" i="22"/>
  <c r="R141" i="22"/>
  <c r="E141" i="22"/>
  <c r="R140" i="22"/>
  <c r="R139" i="22"/>
  <c r="R138" i="22"/>
  <c r="R137" i="22"/>
  <c r="J137" i="22"/>
  <c r="E137" i="22"/>
  <c r="R136" i="22"/>
  <c r="J135" i="22"/>
  <c r="R135" i="22" s="1"/>
  <c r="R134" i="22"/>
  <c r="Q132" i="22"/>
  <c r="P132" i="22"/>
  <c r="O132" i="22"/>
  <c r="N132" i="22"/>
  <c r="M132" i="22"/>
  <c r="L132" i="22"/>
  <c r="K132" i="22"/>
  <c r="J132" i="22"/>
  <c r="I132" i="22"/>
  <c r="H132" i="22"/>
  <c r="G132" i="22"/>
  <c r="F132" i="22"/>
  <c r="R130" i="22"/>
  <c r="R129" i="22"/>
  <c r="R128" i="22"/>
  <c r="R127" i="22"/>
  <c r="R126" i="22"/>
  <c r="R125" i="22"/>
  <c r="R124" i="22"/>
  <c r="R123" i="22"/>
  <c r="R122" i="22"/>
  <c r="R121" i="22"/>
  <c r="R120" i="22"/>
  <c r="R119" i="22"/>
  <c r="R118" i="22"/>
  <c r="R117" i="22"/>
  <c r="R116" i="22"/>
  <c r="R115" i="22"/>
  <c r="R114" i="22"/>
  <c r="R113" i="22"/>
  <c r="R112" i="22"/>
  <c r="R111" i="22"/>
  <c r="R110" i="22"/>
  <c r="R109" i="22"/>
  <c r="R108" i="22"/>
  <c r="R107" i="22"/>
  <c r="Q105" i="22"/>
  <c r="P105" i="22"/>
  <c r="O105" i="22"/>
  <c r="N105" i="22"/>
  <c r="M105" i="22"/>
  <c r="L105" i="22"/>
  <c r="K105" i="22"/>
  <c r="J105" i="22"/>
  <c r="I105" i="22"/>
  <c r="H105" i="22"/>
  <c r="G105" i="22"/>
  <c r="F105" i="22"/>
  <c r="E105" i="22"/>
  <c r="R103" i="22"/>
  <c r="R102" i="22"/>
  <c r="R101" i="22"/>
  <c r="R100" i="22"/>
  <c r="R99" i="22"/>
  <c r="R98" i="22"/>
  <c r="R97" i="22"/>
  <c r="R96" i="22"/>
  <c r="Q94" i="22"/>
  <c r="P94" i="22"/>
  <c r="O94" i="22"/>
  <c r="N94" i="22"/>
  <c r="M94" i="22"/>
  <c r="L94" i="22"/>
  <c r="K94" i="22"/>
  <c r="J94" i="22"/>
  <c r="I94" i="22"/>
  <c r="H94" i="22"/>
  <c r="G94" i="22"/>
  <c r="F94" i="22"/>
  <c r="E94" i="22"/>
  <c r="R92" i="22"/>
  <c r="R91" i="22"/>
  <c r="R90" i="22"/>
  <c r="R89" i="22"/>
  <c r="R88" i="22"/>
  <c r="R87" i="22"/>
  <c r="R86" i="22"/>
  <c r="R85" i="22"/>
  <c r="R84" i="22"/>
  <c r="R83" i="22"/>
  <c r="R82" i="22"/>
  <c r="R81" i="22"/>
  <c r="R80" i="22"/>
  <c r="R79" i="22"/>
  <c r="E79" i="22"/>
  <c r="E69" i="22" s="1"/>
  <c r="R78" i="22"/>
  <c r="R77" i="22"/>
  <c r="R76" i="22"/>
  <c r="R75" i="22"/>
  <c r="R74" i="22"/>
  <c r="R73" i="22"/>
  <c r="R72" i="22"/>
  <c r="R71" i="22"/>
  <c r="Q69" i="22"/>
  <c r="P69" i="22"/>
  <c r="O69" i="22"/>
  <c r="N69" i="22"/>
  <c r="M69" i="22"/>
  <c r="L69" i="22"/>
  <c r="K69" i="22"/>
  <c r="J69" i="22"/>
  <c r="I69" i="22"/>
  <c r="H69" i="22"/>
  <c r="G69" i="22"/>
  <c r="F69" i="22"/>
  <c r="R67" i="22"/>
  <c r="R66" i="22"/>
  <c r="R65" i="22"/>
  <c r="R64" i="22"/>
  <c r="R63" i="22"/>
  <c r="R62" i="22"/>
  <c r="R61" i="22"/>
  <c r="R60" i="22"/>
  <c r="R59" i="22"/>
  <c r="R58" i="22"/>
  <c r="R57" i="22"/>
  <c r="E57" i="22"/>
  <c r="R56" i="22"/>
  <c r="E56" i="22"/>
  <c r="E43" i="22" s="1"/>
  <c r="R55" i="22"/>
  <c r="R54" i="22"/>
  <c r="R53" i="22"/>
  <c r="R52" i="22"/>
  <c r="R51" i="22"/>
  <c r="R50" i="22"/>
  <c r="R49" i="22"/>
  <c r="R48" i="22"/>
  <c r="R47" i="22"/>
  <c r="R46" i="22"/>
  <c r="R45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R41" i="22"/>
  <c r="R40" i="22"/>
  <c r="R39" i="22"/>
  <c r="R38" i="22"/>
  <c r="R37" i="22"/>
  <c r="R36" i="22"/>
  <c r="R35" i="22"/>
  <c r="R34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R30" i="22"/>
  <c r="R29" i="22"/>
  <c r="R28" i="22"/>
  <c r="R27" i="22"/>
  <c r="R26" i="22"/>
  <c r="R25" i="22"/>
  <c r="R24" i="22"/>
  <c r="R23" i="22"/>
  <c r="R22" i="22"/>
  <c r="R21" i="22"/>
  <c r="R20" i="22"/>
  <c r="R19" i="22"/>
  <c r="E19" i="22"/>
  <c r="R18" i="22"/>
  <c r="R17" i="22"/>
  <c r="E17" i="22"/>
  <c r="R16" i="22"/>
  <c r="R15" i="22"/>
  <c r="R14" i="22"/>
  <c r="R13" i="22"/>
  <c r="R12" i="22"/>
  <c r="R8" i="22" s="1"/>
  <c r="R11" i="22"/>
  <c r="R10" i="22"/>
  <c r="Q8" i="22"/>
  <c r="P8" i="22"/>
  <c r="O8" i="22"/>
  <c r="N8" i="22"/>
  <c r="M8" i="22"/>
  <c r="L8" i="22"/>
  <c r="K8" i="22"/>
  <c r="J8" i="22"/>
  <c r="I8" i="22"/>
  <c r="H8" i="22"/>
  <c r="G8" i="22"/>
  <c r="F8" i="22"/>
  <c r="N211" i="22" l="1"/>
  <c r="R69" i="22"/>
  <c r="K211" i="22"/>
  <c r="R32" i="22"/>
  <c r="R105" i="22"/>
  <c r="E132" i="22"/>
  <c r="E211" i="22" s="1"/>
  <c r="H211" i="22"/>
  <c r="P211" i="22"/>
  <c r="F211" i="22"/>
  <c r="E8" i="22"/>
  <c r="G211" i="22"/>
  <c r="O211" i="22"/>
  <c r="R147" i="22"/>
  <c r="I211" i="22"/>
  <c r="Q211" i="22"/>
  <c r="M211" i="22"/>
  <c r="R43" i="22"/>
  <c r="J211" i="22"/>
  <c r="R132" i="22"/>
  <c r="L211" i="22"/>
  <c r="R187" i="22"/>
  <c r="R211" i="22" s="1"/>
  <c r="R94" i="22"/>
  <c r="N227" i="22"/>
  <c r="Q227" i="22" l="1"/>
  <c r="B23" i="21"/>
  <c r="B20" i="21"/>
  <c r="B26" i="21" s="1"/>
  <c r="B19" i="21"/>
  <c r="B14" i="21"/>
  <c r="Q208" i="20"/>
  <c r="E208" i="20"/>
  <c r="Q207" i="20"/>
  <c r="E207" i="20"/>
  <c r="Q206" i="20"/>
  <c r="E206" i="20"/>
  <c r="Q205" i="20"/>
  <c r="Q204" i="20"/>
  <c r="Q203" i="20"/>
  <c r="Q202" i="20"/>
  <c r="Q201" i="20"/>
  <c r="Q200" i="20"/>
  <c r="Q199" i="20"/>
  <c r="Q198" i="20"/>
  <c r="Q197" i="20"/>
  <c r="Q196" i="20"/>
  <c r="Q195" i="20"/>
  <c r="Q194" i="20"/>
  <c r="E194" i="20"/>
  <c r="Q193" i="20"/>
  <c r="Q192" i="20"/>
  <c r="Q191" i="20"/>
  <c r="Q190" i="20"/>
  <c r="Q189" i="20"/>
  <c r="Q188" i="20"/>
  <c r="P186" i="20"/>
  <c r="O186" i="20"/>
  <c r="N186" i="20"/>
  <c r="M186" i="20"/>
  <c r="L186" i="20"/>
  <c r="K186" i="20"/>
  <c r="J186" i="20"/>
  <c r="I186" i="20"/>
  <c r="H186" i="20"/>
  <c r="G186" i="20"/>
  <c r="F186" i="20"/>
  <c r="Q184" i="20"/>
  <c r="Q183" i="20"/>
  <c r="Q182" i="20"/>
  <c r="Q181" i="20"/>
  <c r="Q180" i="20"/>
  <c r="Q179" i="20"/>
  <c r="Q178" i="20"/>
  <c r="Q177" i="20"/>
  <c r="Q176" i="20"/>
  <c r="Q175" i="20"/>
  <c r="Q174" i="20"/>
  <c r="Q173" i="20"/>
  <c r="Q172" i="20"/>
  <c r="Q171" i="20"/>
  <c r="Q170" i="20"/>
  <c r="Q169" i="20"/>
  <c r="Q168" i="20"/>
  <c r="Q167" i="20"/>
  <c r="Q166" i="20"/>
  <c r="Q165" i="20"/>
  <c r="Q164" i="20"/>
  <c r="Q163" i="20"/>
  <c r="Q162" i="20"/>
  <c r="Q161" i="20"/>
  <c r="Q160" i="20"/>
  <c r="Q159" i="20"/>
  <c r="Q158" i="20"/>
  <c r="Q157" i="20"/>
  <c r="Q156" i="20"/>
  <c r="Q155" i="20"/>
  <c r="Q154" i="20"/>
  <c r="Q153" i="20"/>
  <c r="Q152" i="20"/>
  <c r="Q151" i="20"/>
  <c r="Q150" i="20"/>
  <c r="Q149" i="20"/>
  <c r="Q148" i="20"/>
  <c r="P146" i="20"/>
  <c r="O146" i="20"/>
  <c r="N146" i="20"/>
  <c r="M146" i="20"/>
  <c r="L146" i="20"/>
  <c r="K146" i="20"/>
  <c r="J146" i="20"/>
  <c r="I146" i="20"/>
  <c r="H146" i="20"/>
  <c r="G146" i="20"/>
  <c r="F146" i="20"/>
  <c r="E146" i="20"/>
  <c r="Q144" i="20"/>
  <c r="Q143" i="20"/>
  <c r="Q142" i="20"/>
  <c r="Q141" i="20"/>
  <c r="Q140" i="20"/>
  <c r="E140" i="20"/>
  <c r="Q139" i="20"/>
  <c r="Q138" i="20"/>
  <c r="Q137" i="20"/>
  <c r="J136" i="20"/>
  <c r="Q136" i="20" s="1"/>
  <c r="E136" i="20"/>
  <c r="E131" i="20" s="1"/>
  <c r="Q135" i="20"/>
  <c r="J134" i="20"/>
  <c r="Q134" i="20" s="1"/>
  <c r="Q133" i="20"/>
  <c r="P131" i="20"/>
  <c r="O131" i="20"/>
  <c r="N131" i="20"/>
  <c r="M131" i="20"/>
  <c r="L131" i="20"/>
  <c r="K131" i="20"/>
  <c r="I131" i="20"/>
  <c r="H131" i="20"/>
  <c r="G131" i="20"/>
  <c r="F131" i="20"/>
  <c r="Q129" i="20"/>
  <c r="Q128" i="20"/>
  <c r="Q127" i="20"/>
  <c r="Q126" i="20"/>
  <c r="Q125" i="20"/>
  <c r="Q124" i="20"/>
  <c r="Q123" i="20"/>
  <c r="Q122" i="20"/>
  <c r="Q121" i="20"/>
  <c r="Q120" i="20"/>
  <c r="Q119" i="20"/>
  <c r="Q118" i="20"/>
  <c r="Q117" i="20"/>
  <c r="Q116" i="20"/>
  <c r="Q115" i="20"/>
  <c r="Q114" i="20"/>
  <c r="Q113" i="20"/>
  <c r="Q112" i="20"/>
  <c r="Q111" i="20"/>
  <c r="Q110" i="20"/>
  <c r="Q109" i="20"/>
  <c r="Q108" i="20"/>
  <c r="Q107" i="20"/>
  <c r="Q106" i="20"/>
  <c r="P104" i="20"/>
  <c r="O104" i="20"/>
  <c r="N104" i="20"/>
  <c r="M104" i="20"/>
  <c r="L104" i="20"/>
  <c r="K104" i="20"/>
  <c r="J104" i="20"/>
  <c r="I104" i="20"/>
  <c r="H104" i="20"/>
  <c r="G104" i="20"/>
  <c r="F104" i="20"/>
  <c r="E104" i="20"/>
  <c r="Q102" i="20"/>
  <c r="Q101" i="20"/>
  <c r="Q100" i="20"/>
  <c r="Q99" i="20"/>
  <c r="Q98" i="20"/>
  <c r="Q97" i="20"/>
  <c r="Q96" i="20"/>
  <c r="Q95" i="20"/>
  <c r="P93" i="20"/>
  <c r="O93" i="20"/>
  <c r="N93" i="20"/>
  <c r="M93" i="20"/>
  <c r="L93" i="20"/>
  <c r="K93" i="20"/>
  <c r="J93" i="20"/>
  <c r="I93" i="20"/>
  <c r="H93" i="20"/>
  <c r="G93" i="20"/>
  <c r="F93" i="20"/>
  <c r="E93" i="20"/>
  <c r="Q91" i="20"/>
  <c r="Q90" i="20"/>
  <c r="Q89" i="20"/>
  <c r="Q88" i="20"/>
  <c r="Q87" i="20"/>
  <c r="Q86" i="20"/>
  <c r="Q85" i="20"/>
  <c r="Q84" i="20"/>
  <c r="Q83" i="20"/>
  <c r="Q82" i="20"/>
  <c r="Q81" i="20"/>
  <c r="Q80" i="20"/>
  <c r="Q79" i="20"/>
  <c r="Q78" i="20"/>
  <c r="Q77" i="20"/>
  <c r="Q76" i="20"/>
  <c r="Q75" i="20"/>
  <c r="Q74" i="20"/>
  <c r="Q73" i="20"/>
  <c r="Q72" i="20"/>
  <c r="Q71" i="20"/>
  <c r="P69" i="20"/>
  <c r="O69" i="20"/>
  <c r="N69" i="20"/>
  <c r="M69" i="20"/>
  <c r="L69" i="20"/>
  <c r="K69" i="20"/>
  <c r="J69" i="20"/>
  <c r="I69" i="20"/>
  <c r="H69" i="20"/>
  <c r="G69" i="20"/>
  <c r="F69" i="20"/>
  <c r="E69" i="20"/>
  <c r="Q67" i="20"/>
  <c r="Q66" i="20"/>
  <c r="Q65" i="20"/>
  <c r="Q64" i="20"/>
  <c r="Q63" i="20"/>
  <c r="Q62" i="20"/>
  <c r="Q61" i="20"/>
  <c r="Q60" i="20"/>
  <c r="Q59" i="20"/>
  <c r="Q58" i="20"/>
  <c r="Q57" i="20"/>
  <c r="E57" i="20"/>
  <c r="Q56" i="20"/>
  <c r="E56" i="20"/>
  <c r="Q55" i="20"/>
  <c r="Q54" i="20"/>
  <c r="Q53" i="20"/>
  <c r="Q52" i="20"/>
  <c r="Q51" i="20"/>
  <c r="Q50" i="20"/>
  <c r="Q49" i="20"/>
  <c r="Q48" i="20"/>
  <c r="Q47" i="20"/>
  <c r="Q46" i="20"/>
  <c r="Q45" i="20"/>
  <c r="Q43" i="20" s="1"/>
  <c r="P43" i="20"/>
  <c r="O43" i="20"/>
  <c r="N43" i="20"/>
  <c r="M43" i="20"/>
  <c r="L43" i="20"/>
  <c r="K43" i="20"/>
  <c r="J43" i="20"/>
  <c r="I43" i="20"/>
  <c r="H43" i="20"/>
  <c r="G43" i="20"/>
  <c r="F43" i="20"/>
  <c r="E43" i="20"/>
  <c r="Q41" i="20"/>
  <c r="Q40" i="20"/>
  <c r="Q39" i="20"/>
  <c r="Q38" i="20"/>
  <c r="Q37" i="20"/>
  <c r="Q36" i="20"/>
  <c r="Q35" i="20"/>
  <c r="Q34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Q30" i="20"/>
  <c r="Q29" i="20"/>
  <c r="Q28" i="20"/>
  <c r="Q27" i="20"/>
  <c r="Q26" i="20"/>
  <c r="Q25" i="20"/>
  <c r="Q24" i="20"/>
  <c r="Q23" i="20"/>
  <c r="Q22" i="20"/>
  <c r="Q21" i="20"/>
  <c r="Q20" i="20"/>
  <c r="Q19" i="20"/>
  <c r="E19" i="20"/>
  <c r="Q18" i="20"/>
  <c r="Q17" i="20"/>
  <c r="E17" i="20"/>
  <c r="E8" i="20" s="1"/>
  <c r="Q16" i="20"/>
  <c r="Q15" i="20"/>
  <c r="Q14" i="20"/>
  <c r="Q13" i="20"/>
  <c r="Q12" i="20"/>
  <c r="Q11" i="20"/>
  <c r="Q10" i="20"/>
  <c r="P8" i="20"/>
  <c r="O8" i="20"/>
  <c r="N8" i="20"/>
  <c r="M8" i="20"/>
  <c r="L8" i="20"/>
  <c r="K8" i="20"/>
  <c r="J8" i="20"/>
  <c r="I8" i="20"/>
  <c r="H8" i="20"/>
  <c r="G8" i="20"/>
  <c r="F8" i="20"/>
  <c r="B23" i="19"/>
  <c r="B26" i="19" s="1"/>
  <c r="B20" i="19"/>
  <c r="B19" i="19"/>
  <c r="B14" i="19"/>
  <c r="P208" i="18"/>
  <c r="E208" i="18"/>
  <c r="P207" i="18"/>
  <c r="E207" i="18"/>
  <c r="P206" i="18"/>
  <c r="E206" i="18"/>
  <c r="P205" i="18"/>
  <c r="P204" i="18"/>
  <c r="P203" i="18"/>
  <c r="P202" i="18"/>
  <c r="P201" i="18"/>
  <c r="P200" i="18"/>
  <c r="P199" i="18"/>
  <c r="P198" i="18"/>
  <c r="P197" i="18"/>
  <c r="P196" i="18"/>
  <c r="P195" i="18"/>
  <c r="P194" i="18"/>
  <c r="E194" i="18"/>
  <c r="P193" i="18"/>
  <c r="P192" i="18"/>
  <c r="P191" i="18"/>
  <c r="P190" i="18"/>
  <c r="P189" i="18"/>
  <c r="P186" i="18" s="1"/>
  <c r="P188" i="18"/>
  <c r="O186" i="18"/>
  <c r="N186" i="18"/>
  <c r="M186" i="18"/>
  <c r="L186" i="18"/>
  <c r="K186" i="18"/>
  <c r="J186" i="18"/>
  <c r="J210" i="18" s="1"/>
  <c r="I186" i="18"/>
  <c r="H186" i="18"/>
  <c r="H210" i="18" s="1"/>
  <c r="G186" i="18"/>
  <c r="F186" i="18"/>
  <c r="P184" i="18"/>
  <c r="P183" i="18"/>
  <c r="P182" i="18"/>
  <c r="P181" i="18"/>
  <c r="P180" i="18"/>
  <c r="P179" i="18"/>
  <c r="P178" i="18"/>
  <c r="P177" i="18"/>
  <c r="P176" i="18"/>
  <c r="P175" i="18"/>
  <c r="P174" i="18"/>
  <c r="P173" i="18"/>
  <c r="P172" i="18"/>
  <c r="P171" i="18"/>
  <c r="P170" i="18"/>
  <c r="P169" i="18"/>
  <c r="P168" i="18"/>
  <c r="P167" i="18"/>
  <c r="P166" i="18"/>
  <c r="P165" i="18"/>
  <c r="P164" i="18"/>
  <c r="P163" i="18"/>
  <c r="P162" i="18"/>
  <c r="P161" i="18"/>
  <c r="P160" i="18"/>
  <c r="P159" i="18"/>
  <c r="P158" i="18"/>
  <c r="P157" i="18"/>
  <c r="P156" i="18"/>
  <c r="P155" i="18"/>
  <c r="P154" i="18"/>
  <c r="P153" i="18"/>
  <c r="P152" i="18"/>
  <c r="P151" i="18"/>
  <c r="P150" i="18"/>
  <c r="P149" i="18"/>
  <c r="P148" i="18"/>
  <c r="O146" i="18"/>
  <c r="N146" i="18"/>
  <c r="M146" i="18"/>
  <c r="L146" i="18"/>
  <c r="K146" i="18"/>
  <c r="J146" i="18"/>
  <c r="I146" i="18"/>
  <c r="H146" i="18"/>
  <c r="G146" i="18"/>
  <c r="F146" i="18"/>
  <c r="E146" i="18"/>
  <c r="P144" i="18"/>
  <c r="P143" i="18"/>
  <c r="P142" i="18"/>
  <c r="P141" i="18"/>
  <c r="P140" i="18"/>
  <c r="E140" i="18"/>
  <c r="P139" i="18"/>
  <c r="P138" i="18"/>
  <c r="P137" i="18"/>
  <c r="J136" i="18"/>
  <c r="P136" i="18" s="1"/>
  <c r="E136" i="18"/>
  <c r="E131" i="18" s="1"/>
  <c r="P135" i="18"/>
  <c r="P134" i="18"/>
  <c r="J134" i="18"/>
  <c r="P133" i="18"/>
  <c r="O131" i="18"/>
  <c r="N131" i="18"/>
  <c r="M131" i="18"/>
  <c r="L131" i="18"/>
  <c r="K131" i="18"/>
  <c r="J131" i="18"/>
  <c r="I131" i="18"/>
  <c r="H131" i="18"/>
  <c r="G131" i="18"/>
  <c r="F131" i="18"/>
  <c r="P129" i="18"/>
  <c r="P128" i="18"/>
  <c r="P127" i="18"/>
  <c r="P126" i="18"/>
  <c r="P125" i="18"/>
  <c r="P124" i="18"/>
  <c r="P123" i="18"/>
  <c r="P122" i="18"/>
  <c r="P121" i="18"/>
  <c r="P120" i="18"/>
  <c r="P119" i="18"/>
  <c r="P118" i="18"/>
  <c r="P117" i="18"/>
  <c r="P116" i="18"/>
  <c r="P115" i="18"/>
  <c r="P114" i="18"/>
  <c r="P113" i="18"/>
  <c r="P112" i="18"/>
  <c r="P111" i="18"/>
  <c r="P110" i="18"/>
  <c r="P109" i="18"/>
  <c r="P108" i="18"/>
  <c r="P107" i="18"/>
  <c r="P106" i="18"/>
  <c r="O104" i="18"/>
  <c r="N104" i="18"/>
  <c r="M104" i="18"/>
  <c r="L104" i="18"/>
  <c r="K104" i="18"/>
  <c r="J104" i="18"/>
  <c r="I104" i="18"/>
  <c r="H104" i="18"/>
  <c r="G104" i="18"/>
  <c r="F104" i="18"/>
  <c r="E104" i="18"/>
  <c r="P102" i="18"/>
  <c r="P101" i="18"/>
  <c r="P100" i="18"/>
  <c r="P99" i="18"/>
  <c r="P98" i="18"/>
  <c r="P97" i="18"/>
  <c r="P96" i="18"/>
  <c r="P95" i="18"/>
  <c r="O93" i="18"/>
  <c r="N93" i="18"/>
  <c r="M93" i="18"/>
  <c r="L93" i="18"/>
  <c r="K93" i="18"/>
  <c r="J93" i="18"/>
  <c r="I93" i="18"/>
  <c r="H93" i="18"/>
  <c r="G93" i="18"/>
  <c r="F93" i="18"/>
  <c r="E93" i="18"/>
  <c r="P91" i="18"/>
  <c r="P90" i="18"/>
  <c r="P89" i="18"/>
  <c r="P88" i="18"/>
  <c r="P87" i="18"/>
  <c r="P86" i="18"/>
  <c r="P85" i="18"/>
  <c r="P84" i="18"/>
  <c r="P83" i="18"/>
  <c r="P82" i="18"/>
  <c r="P81" i="18"/>
  <c r="P80" i="18"/>
  <c r="P79" i="18"/>
  <c r="P78" i="18"/>
  <c r="P77" i="18"/>
  <c r="P76" i="18"/>
  <c r="P75" i="18"/>
  <c r="P74" i="18"/>
  <c r="P73" i="18"/>
  <c r="P72" i="18"/>
  <c r="P71" i="18"/>
  <c r="O69" i="18"/>
  <c r="N69" i="18"/>
  <c r="M69" i="18"/>
  <c r="L69" i="18"/>
  <c r="K69" i="18"/>
  <c r="J69" i="18"/>
  <c r="I69" i="18"/>
  <c r="H69" i="18"/>
  <c r="G69" i="18"/>
  <c r="F69" i="18"/>
  <c r="E69" i="18"/>
  <c r="P67" i="18"/>
  <c r="P66" i="18"/>
  <c r="P65" i="18"/>
  <c r="P64" i="18"/>
  <c r="P63" i="18"/>
  <c r="P62" i="18"/>
  <c r="P61" i="18"/>
  <c r="P60" i="18"/>
  <c r="P59" i="18"/>
  <c r="P58" i="18"/>
  <c r="P57" i="18"/>
  <c r="E57" i="18"/>
  <c r="E43" i="18" s="1"/>
  <c r="P56" i="18"/>
  <c r="E56" i="18"/>
  <c r="P55" i="18"/>
  <c r="P54" i="18"/>
  <c r="P53" i="18"/>
  <c r="P52" i="18"/>
  <c r="P51" i="18"/>
  <c r="P50" i="18"/>
  <c r="P49" i="18"/>
  <c r="P48" i="18"/>
  <c r="P47" i="18"/>
  <c r="P46" i="18"/>
  <c r="P45" i="18"/>
  <c r="O43" i="18"/>
  <c r="N43" i="18"/>
  <c r="M43" i="18"/>
  <c r="L43" i="18"/>
  <c r="K43" i="18"/>
  <c r="J43" i="18"/>
  <c r="I43" i="18"/>
  <c r="H43" i="18"/>
  <c r="G43" i="18"/>
  <c r="F43" i="18"/>
  <c r="P41" i="18"/>
  <c r="P40" i="18"/>
  <c r="P39" i="18"/>
  <c r="P38" i="18"/>
  <c r="P37" i="18"/>
  <c r="P36" i="18"/>
  <c r="P35" i="18"/>
  <c r="P34" i="18"/>
  <c r="O32" i="18"/>
  <c r="N32" i="18"/>
  <c r="M32" i="18"/>
  <c r="L32" i="18"/>
  <c r="K32" i="18"/>
  <c r="J32" i="18"/>
  <c r="I32" i="18"/>
  <c r="H32" i="18"/>
  <c r="G32" i="18"/>
  <c r="F32" i="18"/>
  <c r="E32" i="18"/>
  <c r="P30" i="18"/>
  <c r="P29" i="18"/>
  <c r="P28" i="18"/>
  <c r="P27" i="18"/>
  <c r="P26" i="18"/>
  <c r="P25" i="18"/>
  <c r="P24" i="18"/>
  <c r="P23" i="18"/>
  <c r="P22" i="18"/>
  <c r="P21" i="18"/>
  <c r="P20" i="18"/>
  <c r="P19" i="18"/>
  <c r="E19" i="18"/>
  <c r="P18" i="18"/>
  <c r="P17" i="18"/>
  <c r="E17" i="18"/>
  <c r="E8" i="18" s="1"/>
  <c r="P16" i="18"/>
  <c r="P15" i="18"/>
  <c r="P14" i="18"/>
  <c r="P13" i="18"/>
  <c r="P12" i="18"/>
  <c r="P11" i="18"/>
  <c r="P10" i="18"/>
  <c r="O8" i="18"/>
  <c r="N8" i="18"/>
  <c r="M8" i="18"/>
  <c r="L8" i="18"/>
  <c r="K8" i="18"/>
  <c r="J8" i="18"/>
  <c r="I8" i="18"/>
  <c r="H8" i="18"/>
  <c r="G8" i="18"/>
  <c r="F8" i="18"/>
  <c r="Q93" i="20" l="1"/>
  <c r="H210" i="20"/>
  <c r="P210" i="20"/>
  <c r="P8" i="18"/>
  <c r="P69" i="18"/>
  <c r="P93" i="18"/>
  <c r="P210" i="18" s="1"/>
  <c r="P146" i="18"/>
  <c r="Q146" i="20"/>
  <c r="Q210" i="20" s="1"/>
  <c r="I210" i="20"/>
  <c r="Q186" i="20"/>
  <c r="P32" i="18"/>
  <c r="K210" i="20"/>
  <c r="G210" i="18"/>
  <c r="O210" i="18"/>
  <c r="P104" i="18"/>
  <c r="L210" i="18"/>
  <c r="L210" i="20"/>
  <c r="I210" i="18"/>
  <c r="P43" i="18"/>
  <c r="M210" i="20"/>
  <c r="K210" i="18"/>
  <c r="Q8" i="20"/>
  <c r="P131" i="18"/>
  <c r="M210" i="18"/>
  <c r="Q32" i="20"/>
  <c r="Q104" i="20"/>
  <c r="F210" i="20"/>
  <c r="N210" i="20"/>
  <c r="F210" i="18"/>
  <c r="N210" i="18"/>
  <c r="E186" i="18"/>
  <c r="Q69" i="20"/>
  <c r="G210" i="20"/>
  <c r="O210" i="20"/>
  <c r="E186" i="20"/>
  <c r="E210" i="20" s="1"/>
  <c r="J210" i="20"/>
  <c r="Q131" i="20"/>
  <c r="J131" i="20"/>
  <c r="E210" i="18"/>
  <c r="B23" i="3" l="1"/>
  <c r="B20" i="3"/>
  <c r="B19" i="3"/>
  <c r="B14" i="3"/>
  <c r="B23" i="15"/>
  <c r="B20" i="15"/>
  <c r="B19" i="15"/>
  <c r="B14" i="1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188" i="5"/>
  <c r="N186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48" i="5"/>
  <c r="N146" i="5"/>
  <c r="O135" i="5"/>
  <c r="O137" i="5"/>
  <c r="O138" i="5"/>
  <c r="O139" i="5"/>
  <c r="O140" i="5"/>
  <c r="O141" i="5"/>
  <c r="O142" i="5"/>
  <c r="O143" i="5"/>
  <c r="O144" i="5"/>
  <c r="O133" i="5"/>
  <c r="N131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06" i="5"/>
  <c r="N104" i="5"/>
  <c r="O96" i="5"/>
  <c r="O97" i="5"/>
  <c r="O98" i="5"/>
  <c r="O99" i="5"/>
  <c r="O100" i="5"/>
  <c r="O101" i="5"/>
  <c r="O102" i="5"/>
  <c r="O95" i="5"/>
  <c r="N93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71" i="5"/>
  <c r="N69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45" i="5"/>
  <c r="N43" i="5"/>
  <c r="O35" i="5"/>
  <c r="O36" i="5"/>
  <c r="O37" i="5"/>
  <c r="O38" i="5"/>
  <c r="O39" i="5"/>
  <c r="O40" i="5"/>
  <c r="O41" i="5"/>
  <c r="O34" i="5"/>
  <c r="N32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10" i="5"/>
  <c r="N8" i="5"/>
  <c r="N208" i="14"/>
  <c r="E208" i="14"/>
  <c r="N207" i="14"/>
  <c r="E207" i="14"/>
  <c r="N206" i="14"/>
  <c r="E206" i="14"/>
  <c r="E186" i="14" s="1"/>
  <c r="N205" i="14"/>
  <c r="N204" i="14"/>
  <c r="N203" i="14"/>
  <c r="N202" i="14"/>
  <c r="N201" i="14"/>
  <c r="N200" i="14"/>
  <c r="N199" i="14"/>
  <c r="N198" i="14"/>
  <c r="N197" i="14"/>
  <c r="N196" i="14"/>
  <c r="N195" i="14"/>
  <c r="N194" i="14"/>
  <c r="E194" i="14"/>
  <c r="N193" i="14"/>
  <c r="N192" i="14"/>
  <c r="N191" i="14"/>
  <c r="N190" i="14"/>
  <c r="N189" i="14"/>
  <c r="N188" i="14"/>
  <c r="M186" i="14"/>
  <c r="L186" i="14"/>
  <c r="K186" i="14"/>
  <c r="J186" i="14"/>
  <c r="I186" i="14"/>
  <c r="H186" i="14"/>
  <c r="H210" i="14" s="1"/>
  <c r="G186" i="14"/>
  <c r="F186" i="14"/>
  <c r="N184" i="14"/>
  <c r="N183" i="14"/>
  <c r="N182" i="14"/>
  <c r="N181" i="14"/>
  <c r="N180" i="14"/>
  <c r="N179" i="14"/>
  <c r="N178" i="14"/>
  <c r="N177" i="14"/>
  <c r="N176" i="14"/>
  <c r="N175" i="14"/>
  <c r="N174" i="14"/>
  <c r="N173" i="14"/>
  <c r="N172" i="14"/>
  <c r="N171" i="14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6" i="14"/>
  <c r="N155" i="14"/>
  <c r="N146" i="14" s="1"/>
  <c r="N154" i="14"/>
  <c r="N153" i="14"/>
  <c r="N152" i="14"/>
  <c r="N151" i="14"/>
  <c r="N150" i="14"/>
  <c r="N149" i="14"/>
  <c r="N148" i="14"/>
  <c r="M146" i="14"/>
  <c r="L146" i="14"/>
  <c r="K146" i="14"/>
  <c r="J146" i="14"/>
  <c r="I146" i="14"/>
  <c r="H146" i="14"/>
  <c r="G146" i="14"/>
  <c r="F146" i="14"/>
  <c r="E146" i="14"/>
  <c r="N144" i="14"/>
  <c r="N143" i="14"/>
  <c r="N142" i="14"/>
  <c r="N141" i="14"/>
  <c r="N140" i="14"/>
  <c r="E140" i="14"/>
  <c r="N139" i="14"/>
  <c r="N138" i="14"/>
  <c r="N137" i="14"/>
  <c r="J136" i="14"/>
  <c r="N136" i="14" s="1"/>
  <c r="E136" i="14"/>
  <c r="N135" i="14"/>
  <c r="J134" i="14"/>
  <c r="J131" i="14" s="1"/>
  <c r="N133" i="14"/>
  <c r="M131" i="14"/>
  <c r="L131" i="14"/>
  <c r="K131" i="14"/>
  <c r="I131" i="14"/>
  <c r="H131" i="14"/>
  <c r="G131" i="14"/>
  <c r="F131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M104" i="14"/>
  <c r="L104" i="14"/>
  <c r="K104" i="14"/>
  <c r="J104" i="14"/>
  <c r="I104" i="14"/>
  <c r="H104" i="14"/>
  <c r="G104" i="14"/>
  <c r="F104" i="14"/>
  <c r="E104" i="14"/>
  <c r="N102" i="14"/>
  <c r="N101" i="14"/>
  <c r="N100" i="14"/>
  <c r="N99" i="14"/>
  <c r="N98" i="14"/>
  <c r="N97" i="14"/>
  <c r="N96" i="14"/>
  <c r="N95" i="14"/>
  <c r="M93" i="14"/>
  <c r="L93" i="14"/>
  <c r="K93" i="14"/>
  <c r="J93" i="14"/>
  <c r="I93" i="14"/>
  <c r="H93" i="14"/>
  <c r="G93" i="14"/>
  <c r="F93" i="14"/>
  <c r="E93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M69" i="14"/>
  <c r="L69" i="14"/>
  <c r="K69" i="14"/>
  <c r="J69" i="14"/>
  <c r="I69" i="14"/>
  <c r="H69" i="14"/>
  <c r="G69" i="14"/>
  <c r="F69" i="14"/>
  <c r="E69" i="14"/>
  <c r="N67" i="14"/>
  <c r="N66" i="14"/>
  <c r="N65" i="14"/>
  <c r="N64" i="14"/>
  <c r="N63" i="14"/>
  <c r="N62" i="14"/>
  <c r="N61" i="14"/>
  <c r="N60" i="14"/>
  <c r="N59" i="14"/>
  <c r="N58" i="14"/>
  <c r="N57" i="14"/>
  <c r="E57" i="14"/>
  <c r="N56" i="14"/>
  <c r="E56" i="14"/>
  <c r="N55" i="14"/>
  <c r="N54" i="14"/>
  <c r="N53" i="14"/>
  <c r="N52" i="14"/>
  <c r="N43" i="14" s="1"/>
  <c r="N51" i="14"/>
  <c r="N50" i="14"/>
  <c r="N49" i="14"/>
  <c r="N48" i="14"/>
  <c r="N47" i="14"/>
  <c r="N46" i="14"/>
  <c r="N45" i="14"/>
  <c r="M43" i="14"/>
  <c r="L43" i="14"/>
  <c r="K43" i="14"/>
  <c r="J43" i="14"/>
  <c r="I43" i="14"/>
  <c r="H43" i="14"/>
  <c r="G43" i="14"/>
  <c r="F43" i="14"/>
  <c r="E43" i="14"/>
  <c r="N41" i="14"/>
  <c r="N40" i="14"/>
  <c r="N39" i="14"/>
  <c r="N38" i="14"/>
  <c r="N37" i="14"/>
  <c r="N36" i="14"/>
  <c r="N35" i="14"/>
  <c r="N34" i="14"/>
  <c r="N32" i="14" s="1"/>
  <c r="M32" i="14"/>
  <c r="L32" i="14"/>
  <c r="K32" i="14"/>
  <c r="J32" i="14"/>
  <c r="I32" i="14"/>
  <c r="H32" i="14"/>
  <c r="G32" i="14"/>
  <c r="F32" i="14"/>
  <c r="E32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E19" i="14"/>
  <c r="E8" i="14" s="1"/>
  <c r="N18" i="14"/>
  <c r="N17" i="14"/>
  <c r="E17" i="14"/>
  <c r="N16" i="14"/>
  <c r="N15" i="14"/>
  <c r="N14" i="14"/>
  <c r="N13" i="14"/>
  <c r="N12" i="14"/>
  <c r="N11" i="14"/>
  <c r="N10" i="14"/>
  <c r="M8" i="14"/>
  <c r="L8" i="14"/>
  <c r="K8" i="14"/>
  <c r="J8" i="14"/>
  <c r="I8" i="14"/>
  <c r="H8" i="14"/>
  <c r="G8" i="14"/>
  <c r="F8" i="14"/>
  <c r="N69" i="14" l="1"/>
  <c r="N93" i="14"/>
  <c r="K210" i="14"/>
  <c r="N186" i="14"/>
  <c r="L210" i="14"/>
  <c r="G210" i="14"/>
  <c r="B26" i="15"/>
  <c r="E210" i="14"/>
  <c r="F210" i="14"/>
  <c r="I210" i="14"/>
  <c r="N104" i="14"/>
  <c r="E131" i="14"/>
  <c r="M210" i="14"/>
  <c r="N8" i="14"/>
  <c r="N210" i="5"/>
  <c r="J210" i="14"/>
  <c r="N134" i="14"/>
  <c r="N131" i="14" s="1"/>
  <c r="B23" i="13"/>
  <c r="B26" i="13" s="1"/>
  <c r="B20" i="13"/>
  <c r="B19" i="13"/>
  <c r="B14" i="13"/>
  <c r="N210" i="14" l="1"/>
  <c r="M186" i="5"/>
  <c r="M146" i="5"/>
  <c r="M131" i="5"/>
  <c r="M104" i="5"/>
  <c r="M93" i="5"/>
  <c r="M69" i="5"/>
  <c r="M43" i="5"/>
  <c r="M32" i="5"/>
  <c r="M8" i="5"/>
  <c r="M208" i="12"/>
  <c r="E208" i="12"/>
  <c r="M207" i="12"/>
  <c r="E207" i="12"/>
  <c r="M206" i="12"/>
  <c r="E206" i="12"/>
  <c r="M205" i="12"/>
  <c r="M204" i="12"/>
  <c r="M203" i="12"/>
  <c r="M202" i="12"/>
  <c r="M201" i="12"/>
  <c r="M200" i="12"/>
  <c r="M199" i="12"/>
  <c r="M198" i="12"/>
  <c r="M197" i="12"/>
  <c r="M196" i="12"/>
  <c r="M195" i="12"/>
  <c r="M194" i="12"/>
  <c r="E194" i="12"/>
  <c r="E186" i="12" s="1"/>
  <c r="M193" i="12"/>
  <c r="M192" i="12"/>
  <c r="M186" i="12" s="1"/>
  <c r="M191" i="12"/>
  <c r="M190" i="12"/>
  <c r="M189" i="12"/>
  <c r="M188" i="12"/>
  <c r="L186" i="12"/>
  <c r="K186" i="12"/>
  <c r="J186" i="12"/>
  <c r="I186" i="12"/>
  <c r="H186" i="12"/>
  <c r="G186" i="12"/>
  <c r="F186" i="12"/>
  <c r="M184" i="12"/>
  <c r="M183" i="12"/>
  <c r="M182" i="12"/>
  <c r="M181" i="12"/>
  <c r="M180" i="12"/>
  <c r="M179" i="12"/>
  <c r="M178" i="12"/>
  <c r="M177" i="12"/>
  <c r="M176" i="12"/>
  <c r="M175" i="12"/>
  <c r="M174" i="12"/>
  <c r="M173" i="12"/>
  <c r="M172" i="12"/>
  <c r="M171" i="12"/>
  <c r="M170" i="12"/>
  <c r="M169" i="12"/>
  <c r="M168" i="12"/>
  <c r="M167" i="12"/>
  <c r="M166" i="12"/>
  <c r="M165" i="12"/>
  <c r="M164" i="12"/>
  <c r="M163" i="12"/>
  <c r="M162" i="12"/>
  <c r="M161" i="12"/>
  <c r="M160" i="12"/>
  <c r="M159" i="12"/>
  <c r="M158" i="12"/>
  <c r="M157" i="12"/>
  <c r="M156" i="12"/>
  <c r="M155" i="12"/>
  <c r="M154" i="12"/>
  <c r="M153" i="12"/>
  <c r="M152" i="12"/>
  <c r="M151" i="12"/>
  <c r="M150" i="12"/>
  <c r="M149" i="12"/>
  <c r="M148" i="12"/>
  <c r="L146" i="12"/>
  <c r="K146" i="12"/>
  <c r="J146" i="12"/>
  <c r="I146" i="12"/>
  <c r="H146" i="12"/>
  <c r="G146" i="12"/>
  <c r="G210" i="12" s="1"/>
  <c r="F146" i="12"/>
  <c r="E146" i="12"/>
  <c r="M144" i="12"/>
  <c r="M143" i="12"/>
  <c r="M142" i="12"/>
  <c r="M141" i="12"/>
  <c r="M140" i="12"/>
  <c r="E140" i="12"/>
  <c r="M139" i="12"/>
  <c r="M138" i="12"/>
  <c r="M137" i="12"/>
  <c r="J136" i="12"/>
  <c r="M136" i="12" s="1"/>
  <c r="E136" i="12"/>
  <c r="M135" i="12"/>
  <c r="M134" i="12"/>
  <c r="J134" i="12"/>
  <c r="M133" i="12"/>
  <c r="L131" i="12"/>
  <c r="K131" i="12"/>
  <c r="I131" i="12"/>
  <c r="H131" i="12"/>
  <c r="G131" i="12"/>
  <c r="F131" i="12"/>
  <c r="M129" i="12"/>
  <c r="M128" i="12"/>
  <c r="M127" i="12"/>
  <c r="M126" i="12"/>
  <c r="M125" i="12"/>
  <c r="M124" i="12"/>
  <c r="M123" i="12"/>
  <c r="M122" i="12"/>
  <c r="M121" i="12"/>
  <c r="M120" i="12"/>
  <c r="M119" i="12"/>
  <c r="M118" i="12"/>
  <c r="M117" i="12"/>
  <c r="M116" i="12"/>
  <c r="M115" i="12"/>
  <c r="M114" i="12"/>
  <c r="M113" i="12"/>
  <c r="M112" i="12"/>
  <c r="M111" i="12"/>
  <c r="M110" i="12"/>
  <c r="M109" i="12"/>
  <c r="M108" i="12"/>
  <c r="M107" i="12"/>
  <c r="M106" i="12"/>
  <c r="M104" i="12" s="1"/>
  <c r="L104" i="12"/>
  <c r="K104" i="12"/>
  <c r="J104" i="12"/>
  <c r="I104" i="12"/>
  <c r="H104" i="12"/>
  <c r="G104" i="12"/>
  <c r="F104" i="12"/>
  <c r="E104" i="12"/>
  <c r="M102" i="12"/>
  <c r="M101" i="12"/>
  <c r="M100" i="12"/>
  <c r="M99" i="12"/>
  <c r="M98" i="12"/>
  <c r="M97" i="12"/>
  <c r="M96" i="12"/>
  <c r="M95" i="12"/>
  <c r="L93" i="12"/>
  <c r="K93" i="12"/>
  <c r="J93" i="12"/>
  <c r="I93" i="12"/>
  <c r="H93" i="12"/>
  <c r="G93" i="12"/>
  <c r="F93" i="12"/>
  <c r="E93" i="12"/>
  <c r="M91" i="12"/>
  <c r="M90" i="12"/>
  <c r="M89" i="12"/>
  <c r="M88" i="12"/>
  <c r="M87" i="12"/>
  <c r="M86" i="12"/>
  <c r="M85" i="12"/>
  <c r="M84" i="12"/>
  <c r="M83" i="12"/>
  <c r="M82" i="12"/>
  <c r="M81" i="12"/>
  <c r="M80" i="12"/>
  <c r="M79" i="12"/>
  <c r="M78" i="12"/>
  <c r="M77" i="12"/>
  <c r="M76" i="12"/>
  <c r="M75" i="12"/>
  <c r="M74" i="12"/>
  <c r="M73" i="12"/>
  <c r="M72" i="12"/>
  <c r="M71" i="12"/>
  <c r="L69" i="12"/>
  <c r="K69" i="12"/>
  <c r="J69" i="12"/>
  <c r="I69" i="12"/>
  <c r="H69" i="12"/>
  <c r="G69" i="12"/>
  <c r="F69" i="12"/>
  <c r="E69" i="12"/>
  <c r="M67" i="12"/>
  <c r="M66" i="12"/>
  <c r="M65" i="12"/>
  <c r="M64" i="12"/>
  <c r="M63" i="12"/>
  <c r="M62" i="12"/>
  <c r="M61" i="12"/>
  <c r="M60" i="12"/>
  <c r="M59" i="12"/>
  <c r="M58" i="12"/>
  <c r="M57" i="12"/>
  <c r="E57" i="12"/>
  <c r="M56" i="12"/>
  <c r="E56" i="12"/>
  <c r="M55" i="12"/>
  <c r="M54" i="12"/>
  <c r="M53" i="12"/>
  <c r="M52" i="12"/>
  <c r="M51" i="12"/>
  <c r="M50" i="12"/>
  <c r="M49" i="12"/>
  <c r="M48" i="12"/>
  <c r="M47" i="12"/>
  <c r="M46" i="12"/>
  <c r="M45" i="12"/>
  <c r="L43" i="12"/>
  <c r="K43" i="12"/>
  <c r="J43" i="12"/>
  <c r="I43" i="12"/>
  <c r="H43" i="12"/>
  <c r="G43" i="12"/>
  <c r="F43" i="12"/>
  <c r="M41" i="12"/>
  <c r="M40" i="12"/>
  <c r="M39" i="12"/>
  <c r="M38" i="12"/>
  <c r="M37" i="12"/>
  <c r="M36" i="12"/>
  <c r="M35" i="12"/>
  <c r="M34" i="12"/>
  <c r="L32" i="12"/>
  <c r="K32" i="12"/>
  <c r="J32" i="12"/>
  <c r="I32" i="12"/>
  <c r="H32" i="12"/>
  <c r="G32" i="12"/>
  <c r="F32" i="12"/>
  <c r="E32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E19" i="12"/>
  <c r="M18" i="12"/>
  <c r="M17" i="12"/>
  <c r="E17" i="12"/>
  <c r="M16" i="12"/>
  <c r="M15" i="12"/>
  <c r="M14" i="12"/>
  <c r="M13" i="12"/>
  <c r="M12" i="12"/>
  <c r="M11" i="12"/>
  <c r="M10" i="12"/>
  <c r="L8" i="12"/>
  <c r="K8" i="12"/>
  <c r="J8" i="12"/>
  <c r="I8" i="12"/>
  <c r="H8" i="12"/>
  <c r="G8" i="12"/>
  <c r="F8" i="12"/>
  <c r="M131" i="12" l="1"/>
  <c r="E131" i="12"/>
  <c r="M43" i="12"/>
  <c r="H210" i="12"/>
  <c r="M69" i="12"/>
  <c r="K210" i="12"/>
  <c r="F210" i="12"/>
  <c r="E8" i="12"/>
  <c r="E210" i="12" s="1"/>
  <c r="L210" i="12"/>
  <c r="E43" i="12"/>
  <c r="M146" i="12"/>
  <c r="M32" i="12"/>
  <c r="M8" i="12"/>
  <c r="M93" i="12"/>
  <c r="M210" i="12" s="1"/>
  <c r="J131" i="12"/>
  <c r="J210" i="12" s="1"/>
  <c r="I210" i="12"/>
  <c r="M210" i="5"/>
  <c r="B23" i="11"/>
  <c r="B20" i="11"/>
  <c r="B19" i="11"/>
  <c r="B14" i="11"/>
  <c r="L186" i="5"/>
  <c r="L146" i="5"/>
  <c r="L131" i="5"/>
  <c r="L104" i="5"/>
  <c r="L93" i="5"/>
  <c r="L69" i="5"/>
  <c r="L43" i="5"/>
  <c r="L32" i="5"/>
  <c r="L8" i="5"/>
  <c r="L208" i="10"/>
  <c r="E208" i="10"/>
  <c r="L207" i="10"/>
  <c r="E207" i="10"/>
  <c r="L206" i="10"/>
  <c r="E206" i="10"/>
  <c r="L205" i="10"/>
  <c r="L204" i="10"/>
  <c r="L203" i="10"/>
  <c r="L202" i="10"/>
  <c r="L201" i="10"/>
  <c r="L200" i="10"/>
  <c r="L199" i="10"/>
  <c r="L198" i="10"/>
  <c r="L197" i="10"/>
  <c r="L196" i="10"/>
  <c r="L195" i="10"/>
  <c r="L194" i="10"/>
  <c r="E194" i="10"/>
  <c r="L193" i="10"/>
  <c r="L192" i="10"/>
  <c r="L191" i="10"/>
  <c r="L190" i="10"/>
  <c r="L189" i="10"/>
  <c r="L188" i="10"/>
  <c r="K186" i="10"/>
  <c r="J186" i="10"/>
  <c r="I186" i="10"/>
  <c r="H186" i="10"/>
  <c r="H210" i="10" s="1"/>
  <c r="G186" i="10"/>
  <c r="F186" i="10"/>
  <c r="L184" i="10"/>
  <c r="L183" i="10"/>
  <c r="L182" i="10"/>
  <c r="L181" i="10"/>
  <c r="L180" i="10"/>
  <c r="L179" i="10"/>
  <c r="L178" i="10"/>
  <c r="L177" i="10"/>
  <c r="L176" i="10"/>
  <c r="L175" i="10"/>
  <c r="L174" i="10"/>
  <c r="L173" i="10"/>
  <c r="L172" i="10"/>
  <c r="L171" i="10"/>
  <c r="L170" i="10"/>
  <c r="L169" i="10"/>
  <c r="L168" i="10"/>
  <c r="L167" i="10"/>
  <c r="L166" i="10"/>
  <c r="L165" i="10"/>
  <c r="L164" i="10"/>
  <c r="L163" i="10"/>
  <c r="L162" i="10"/>
  <c r="L161" i="10"/>
  <c r="L160" i="10"/>
  <c r="L159" i="10"/>
  <c r="L158" i="10"/>
  <c r="L157" i="10"/>
  <c r="L156" i="10"/>
  <c r="L155" i="10"/>
  <c r="L154" i="10"/>
  <c r="L153" i="10"/>
  <c r="L152" i="10"/>
  <c r="L151" i="10"/>
  <c r="L150" i="10"/>
  <c r="L149" i="10"/>
  <c r="L148" i="10"/>
  <c r="L146" i="10"/>
  <c r="K146" i="10"/>
  <c r="J146" i="10"/>
  <c r="I146" i="10"/>
  <c r="H146" i="10"/>
  <c r="G146" i="10"/>
  <c r="F146" i="10"/>
  <c r="E146" i="10"/>
  <c r="L144" i="10"/>
  <c r="L143" i="10"/>
  <c r="L142" i="10"/>
  <c r="L141" i="10"/>
  <c r="L140" i="10"/>
  <c r="E140" i="10"/>
  <c r="L139" i="10"/>
  <c r="L138" i="10"/>
  <c r="L137" i="10"/>
  <c r="J136" i="10"/>
  <c r="L136" i="10" s="1"/>
  <c r="E136" i="10"/>
  <c r="L135" i="10"/>
  <c r="J134" i="10"/>
  <c r="L133" i="10"/>
  <c r="K131" i="10"/>
  <c r="I131" i="10"/>
  <c r="H131" i="10"/>
  <c r="G131" i="10"/>
  <c r="F131" i="10"/>
  <c r="E131" i="10"/>
  <c r="L129" i="10"/>
  <c r="L128" i="10"/>
  <c r="L127" i="10"/>
  <c r="L126" i="10"/>
  <c r="L125" i="10"/>
  <c r="L124" i="10"/>
  <c r="L123" i="10"/>
  <c r="L122" i="10"/>
  <c r="L121" i="10"/>
  <c r="L120" i="10"/>
  <c r="L119" i="10"/>
  <c r="L118" i="10"/>
  <c r="L117" i="10"/>
  <c r="L116" i="10"/>
  <c r="L115" i="10"/>
  <c r="L114" i="10"/>
  <c r="L113" i="10"/>
  <c r="L112" i="10"/>
  <c r="L111" i="10"/>
  <c r="L110" i="10"/>
  <c r="L104" i="10" s="1"/>
  <c r="L109" i="10"/>
  <c r="L108" i="10"/>
  <c r="L107" i="10"/>
  <c r="L106" i="10"/>
  <c r="K104" i="10"/>
  <c r="J104" i="10"/>
  <c r="I104" i="10"/>
  <c r="H104" i="10"/>
  <c r="G104" i="10"/>
  <c r="F104" i="10"/>
  <c r="E104" i="10"/>
  <c r="L102" i="10"/>
  <c r="L101" i="10"/>
  <c r="L100" i="10"/>
  <c r="L99" i="10"/>
  <c r="L93" i="10" s="1"/>
  <c r="L98" i="10"/>
  <c r="L97" i="10"/>
  <c r="L96" i="10"/>
  <c r="L95" i="10"/>
  <c r="K93" i="10"/>
  <c r="J93" i="10"/>
  <c r="I93" i="10"/>
  <c r="H93" i="10"/>
  <c r="G93" i="10"/>
  <c r="F93" i="10"/>
  <c r="E93" i="10"/>
  <c r="L91" i="10"/>
  <c r="L90" i="10"/>
  <c r="L89" i="10"/>
  <c r="L88" i="10"/>
  <c r="L87" i="10"/>
  <c r="L86" i="10"/>
  <c r="L85" i="10"/>
  <c r="L84" i="10"/>
  <c r="L83" i="10"/>
  <c r="L82" i="10"/>
  <c r="L81" i="10"/>
  <c r="L80" i="10"/>
  <c r="L79" i="10"/>
  <c r="L78" i="10"/>
  <c r="L77" i="10"/>
  <c r="L76" i="10"/>
  <c r="L75" i="10"/>
  <c r="L74" i="10"/>
  <c r="L73" i="10"/>
  <c r="L72" i="10"/>
  <c r="L71" i="10"/>
  <c r="K69" i="10"/>
  <c r="J69" i="10"/>
  <c r="I69" i="10"/>
  <c r="H69" i="10"/>
  <c r="G69" i="10"/>
  <c r="F69" i="10"/>
  <c r="E69" i="10"/>
  <c r="L67" i="10"/>
  <c r="L66" i="10"/>
  <c r="L65" i="10"/>
  <c r="L64" i="10"/>
  <c r="L63" i="10"/>
  <c r="L62" i="10"/>
  <c r="L61" i="10"/>
  <c r="L60" i="10"/>
  <c r="L59" i="10"/>
  <c r="L58" i="10"/>
  <c r="L57" i="10"/>
  <c r="E57" i="10"/>
  <c r="L56" i="10"/>
  <c r="E56" i="10"/>
  <c r="L55" i="10"/>
  <c r="L54" i="10"/>
  <c r="L53" i="10"/>
  <c r="L52" i="10"/>
  <c r="L51" i="10"/>
  <c r="L50" i="10"/>
  <c r="L49" i="10"/>
  <c r="L48" i="10"/>
  <c r="L47" i="10"/>
  <c r="L46" i="10"/>
  <c r="L45" i="10"/>
  <c r="K43" i="10"/>
  <c r="J43" i="10"/>
  <c r="I43" i="10"/>
  <c r="H43" i="10"/>
  <c r="G43" i="10"/>
  <c r="F43" i="10"/>
  <c r="L41" i="10"/>
  <c r="L40" i="10"/>
  <c r="L39" i="10"/>
  <c r="L38" i="10"/>
  <c r="L37" i="10"/>
  <c r="L36" i="10"/>
  <c r="L35" i="10"/>
  <c r="L34" i="10"/>
  <c r="K32" i="10"/>
  <c r="J32" i="10"/>
  <c r="I32" i="10"/>
  <c r="H32" i="10"/>
  <c r="G32" i="10"/>
  <c r="F32" i="10"/>
  <c r="E32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E19" i="10"/>
  <c r="L18" i="10"/>
  <c r="L17" i="10"/>
  <c r="E17" i="10"/>
  <c r="E8" i="10" s="1"/>
  <c r="L16" i="10"/>
  <c r="L15" i="10"/>
  <c r="L14" i="10"/>
  <c r="L13" i="10"/>
  <c r="L12" i="10"/>
  <c r="L11" i="10"/>
  <c r="L10" i="10"/>
  <c r="K8" i="10"/>
  <c r="J8" i="10"/>
  <c r="I8" i="10"/>
  <c r="H8" i="10"/>
  <c r="G8" i="10"/>
  <c r="F8" i="10"/>
  <c r="L32" i="10" l="1"/>
  <c r="F210" i="10"/>
  <c r="G210" i="10"/>
  <c r="B26" i="11"/>
  <c r="E43" i="10"/>
  <c r="J131" i="10"/>
  <c r="J210" i="10" s="1"/>
  <c r="E186" i="10"/>
  <c r="I210" i="10"/>
  <c r="L134" i="10"/>
  <c r="L131" i="10" s="1"/>
  <c r="K210" i="10"/>
  <c r="L8" i="10"/>
  <c r="L43" i="10"/>
  <c r="L69" i="10"/>
  <c r="L186" i="10"/>
  <c r="L210" i="10" s="1"/>
  <c r="L210" i="5"/>
  <c r="O186" i="5"/>
  <c r="B23" i="9"/>
  <c r="B26" i="9" s="1"/>
  <c r="B20" i="9"/>
  <c r="B19" i="9"/>
  <c r="B14" i="9"/>
  <c r="K186" i="5"/>
  <c r="K146" i="5"/>
  <c r="K131" i="5"/>
  <c r="K104" i="5"/>
  <c r="K93" i="5"/>
  <c r="K69" i="5"/>
  <c r="K43" i="5"/>
  <c r="K32" i="5"/>
  <c r="K8" i="5"/>
  <c r="K208" i="8"/>
  <c r="E208" i="8"/>
  <c r="E186" i="8" s="1"/>
  <c r="K207" i="8"/>
  <c r="E207" i="8"/>
  <c r="K206" i="8"/>
  <c r="E206" i="8"/>
  <c r="K205" i="8"/>
  <c r="K204" i="8"/>
  <c r="K203" i="8"/>
  <c r="K202" i="8"/>
  <c r="K201" i="8"/>
  <c r="K200" i="8"/>
  <c r="K199" i="8"/>
  <c r="K198" i="8"/>
  <c r="K197" i="8"/>
  <c r="K196" i="8"/>
  <c r="K195" i="8"/>
  <c r="K194" i="8"/>
  <c r="E194" i="8"/>
  <c r="K193" i="8"/>
  <c r="K192" i="8"/>
  <c r="K191" i="8"/>
  <c r="K190" i="8"/>
  <c r="K189" i="8"/>
  <c r="K188" i="8"/>
  <c r="J186" i="8"/>
  <c r="I186" i="8"/>
  <c r="H186" i="8"/>
  <c r="G186" i="8"/>
  <c r="F186" i="8"/>
  <c r="K184" i="8"/>
  <c r="K183" i="8"/>
  <c r="K182" i="8"/>
  <c r="K181" i="8"/>
  <c r="K180" i="8"/>
  <c r="K179" i="8"/>
  <c r="K178" i="8"/>
  <c r="K177" i="8"/>
  <c r="K176" i="8"/>
  <c r="K175" i="8"/>
  <c r="K174" i="8"/>
  <c r="K173" i="8"/>
  <c r="K172" i="8"/>
  <c r="K171" i="8"/>
  <c r="K170" i="8"/>
  <c r="K169" i="8"/>
  <c r="K168" i="8"/>
  <c r="K167" i="8"/>
  <c r="K166" i="8"/>
  <c r="K165" i="8"/>
  <c r="K164" i="8"/>
  <c r="K163" i="8"/>
  <c r="K162" i="8"/>
  <c r="K161" i="8"/>
  <c r="K160" i="8"/>
  <c r="K159" i="8"/>
  <c r="K158" i="8"/>
  <c r="K157" i="8"/>
  <c r="K156" i="8"/>
  <c r="K155" i="8"/>
  <c r="K154" i="8"/>
  <c r="K153" i="8"/>
  <c r="K152" i="8"/>
  <c r="K151" i="8"/>
  <c r="K150" i="8"/>
  <c r="K149" i="8"/>
  <c r="K148" i="8"/>
  <c r="J146" i="8"/>
  <c r="I146" i="8"/>
  <c r="H146" i="8"/>
  <c r="G146" i="8"/>
  <c r="F146" i="8"/>
  <c r="E146" i="8"/>
  <c r="K144" i="8"/>
  <c r="K143" i="8"/>
  <c r="K142" i="8"/>
  <c r="K141" i="8"/>
  <c r="K140" i="8"/>
  <c r="E140" i="8"/>
  <c r="K139" i="8"/>
  <c r="K138" i="8"/>
  <c r="K137" i="8"/>
  <c r="J136" i="8"/>
  <c r="K136" i="8" s="1"/>
  <c r="E136" i="8"/>
  <c r="K135" i="8"/>
  <c r="J134" i="8"/>
  <c r="K134" i="8" s="1"/>
  <c r="K133" i="8"/>
  <c r="K131" i="8" s="1"/>
  <c r="I131" i="8"/>
  <c r="H131" i="8"/>
  <c r="G131" i="8"/>
  <c r="F131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J104" i="8"/>
  <c r="I104" i="8"/>
  <c r="H104" i="8"/>
  <c r="G104" i="8"/>
  <c r="F104" i="8"/>
  <c r="E104" i="8"/>
  <c r="K102" i="8"/>
  <c r="K101" i="8"/>
  <c r="K100" i="8"/>
  <c r="K99" i="8"/>
  <c r="K98" i="8"/>
  <c r="K97" i="8"/>
  <c r="K96" i="8"/>
  <c r="K95" i="8"/>
  <c r="J93" i="8"/>
  <c r="I93" i="8"/>
  <c r="H93" i="8"/>
  <c r="G93" i="8"/>
  <c r="F93" i="8"/>
  <c r="E93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J69" i="8"/>
  <c r="I69" i="8"/>
  <c r="H69" i="8"/>
  <c r="G69" i="8"/>
  <c r="F69" i="8"/>
  <c r="E69" i="8"/>
  <c r="K67" i="8"/>
  <c r="K66" i="8"/>
  <c r="K65" i="8"/>
  <c r="K64" i="8"/>
  <c r="K63" i="8"/>
  <c r="K62" i="8"/>
  <c r="K61" i="8"/>
  <c r="K60" i="8"/>
  <c r="K59" i="8"/>
  <c r="K58" i="8"/>
  <c r="K57" i="8"/>
  <c r="E57" i="8"/>
  <c r="E43" i="8" s="1"/>
  <c r="K56" i="8"/>
  <c r="E56" i="8"/>
  <c r="K55" i="8"/>
  <c r="K54" i="8"/>
  <c r="K53" i="8"/>
  <c r="K52" i="8"/>
  <c r="K51" i="8"/>
  <c r="K50" i="8"/>
  <c r="K49" i="8"/>
  <c r="K48" i="8"/>
  <c r="K47" i="8"/>
  <c r="K46" i="8"/>
  <c r="K45" i="8"/>
  <c r="J43" i="8"/>
  <c r="I43" i="8"/>
  <c r="H43" i="8"/>
  <c r="G43" i="8"/>
  <c r="F43" i="8"/>
  <c r="K41" i="8"/>
  <c r="K40" i="8"/>
  <c r="K39" i="8"/>
  <c r="K38" i="8"/>
  <c r="K37" i="8"/>
  <c r="K36" i="8"/>
  <c r="K35" i="8"/>
  <c r="K34" i="8"/>
  <c r="J32" i="8"/>
  <c r="I32" i="8"/>
  <c r="H32" i="8"/>
  <c r="G32" i="8"/>
  <c r="F32" i="8"/>
  <c r="E32" i="8"/>
  <c r="K30" i="8"/>
  <c r="K29" i="8"/>
  <c r="K28" i="8"/>
  <c r="K27" i="8"/>
  <c r="K26" i="8"/>
  <c r="K25" i="8"/>
  <c r="K24" i="8"/>
  <c r="K23" i="8"/>
  <c r="K22" i="8"/>
  <c r="K21" i="8"/>
  <c r="K20" i="8"/>
  <c r="K19" i="8"/>
  <c r="E19" i="8"/>
  <c r="K18" i="8"/>
  <c r="K17" i="8"/>
  <c r="E17" i="8"/>
  <c r="E8" i="8" s="1"/>
  <c r="K16" i="8"/>
  <c r="K15" i="8"/>
  <c r="K14" i="8"/>
  <c r="K13" i="8"/>
  <c r="K12" i="8"/>
  <c r="K11" i="8"/>
  <c r="K10" i="8"/>
  <c r="J8" i="8"/>
  <c r="I8" i="8"/>
  <c r="H8" i="8"/>
  <c r="G8" i="8"/>
  <c r="F8" i="8"/>
  <c r="J136" i="5"/>
  <c r="O136" i="5" s="1"/>
  <c r="B26" i="7"/>
  <c r="J134" i="5"/>
  <c r="O134" i="5" s="1"/>
  <c r="K32" i="8" l="1"/>
  <c r="K93" i="8"/>
  <c r="K104" i="8"/>
  <c r="K186" i="8"/>
  <c r="E210" i="10"/>
  <c r="K43" i="8"/>
  <c r="K210" i="8" s="1"/>
  <c r="F210" i="8"/>
  <c r="E131" i="8"/>
  <c r="G210" i="8"/>
  <c r="K146" i="8"/>
  <c r="H210" i="8"/>
  <c r="K69" i="8"/>
  <c r="K8" i="8"/>
  <c r="I210" i="8"/>
  <c r="O69" i="5"/>
  <c r="O43" i="5"/>
  <c r="K210" i="5"/>
  <c r="O93" i="5"/>
  <c r="E210" i="8"/>
  <c r="J131" i="8"/>
  <c r="O104" i="5"/>
  <c r="O146" i="5"/>
  <c r="O131" i="5"/>
  <c r="O32" i="5"/>
  <c r="B26" i="3"/>
  <c r="J210" i="8" l="1"/>
  <c r="M70" i="8" s="1"/>
  <c r="M134" i="8"/>
  <c r="J186" i="5"/>
  <c r="J146" i="5"/>
  <c r="J131" i="5"/>
  <c r="J104" i="5"/>
  <c r="J93" i="5"/>
  <c r="J69" i="5"/>
  <c r="J43" i="5"/>
  <c r="J32" i="5"/>
  <c r="J8" i="5"/>
  <c r="E208" i="6"/>
  <c r="E207" i="6"/>
  <c r="E206" i="6"/>
  <c r="E194" i="6"/>
  <c r="E186" i="6" s="1"/>
  <c r="I186" i="6"/>
  <c r="H186" i="6"/>
  <c r="G186" i="6"/>
  <c r="F186" i="6"/>
  <c r="I146" i="6"/>
  <c r="H146" i="6"/>
  <c r="G146" i="6"/>
  <c r="F146" i="6"/>
  <c r="E146" i="6"/>
  <c r="E140" i="6"/>
  <c r="E136" i="6"/>
  <c r="I131" i="6"/>
  <c r="H131" i="6"/>
  <c r="G131" i="6"/>
  <c r="F131" i="6"/>
  <c r="I104" i="6"/>
  <c r="H104" i="6"/>
  <c r="G104" i="6"/>
  <c r="F104" i="6"/>
  <c r="E104" i="6"/>
  <c r="I93" i="6"/>
  <c r="H93" i="6"/>
  <c r="G93" i="6"/>
  <c r="F93" i="6"/>
  <c r="E93" i="6"/>
  <c r="I69" i="6"/>
  <c r="H69" i="6"/>
  <c r="G69" i="6"/>
  <c r="F69" i="6"/>
  <c r="E69" i="6"/>
  <c r="E57" i="6"/>
  <c r="E56" i="6"/>
  <c r="E43" i="6" s="1"/>
  <c r="I43" i="6"/>
  <c r="H43" i="6"/>
  <c r="G43" i="6"/>
  <c r="F43" i="6"/>
  <c r="I32" i="6"/>
  <c r="H32" i="6"/>
  <c r="G32" i="6"/>
  <c r="F32" i="6"/>
  <c r="E32" i="6"/>
  <c r="E19" i="6"/>
  <c r="E17" i="6"/>
  <c r="I8" i="6"/>
  <c r="H8" i="6"/>
  <c r="G8" i="6"/>
  <c r="F8" i="6"/>
  <c r="E8" i="6"/>
  <c r="E131" i="6" l="1"/>
  <c r="E210" i="6" s="1"/>
  <c r="F210" i="6"/>
  <c r="G210" i="6"/>
  <c r="H210" i="6"/>
  <c r="J210" i="5"/>
  <c r="I210" i="6"/>
  <c r="K132" i="6" s="1"/>
  <c r="K71" i="6" l="1"/>
  <c r="E208" i="5"/>
  <c r="E207" i="5"/>
  <c r="E206" i="5"/>
  <c r="E194" i="5"/>
  <c r="E186" i="5" s="1"/>
  <c r="I186" i="5"/>
  <c r="H186" i="5"/>
  <c r="G186" i="5"/>
  <c r="F186" i="5"/>
  <c r="I146" i="5"/>
  <c r="H146" i="5"/>
  <c r="G146" i="5"/>
  <c r="F146" i="5"/>
  <c r="E146" i="5"/>
  <c r="E140" i="5"/>
  <c r="E131" i="5" s="1"/>
  <c r="E136" i="5"/>
  <c r="I131" i="5"/>
  <c r="H131" i="5"/>
  <c r="G131" i="5"/>
  <c r="F131" i="5"/>
  <c r="I104" i="5"/>
  <c r="H104" i="5"/>
  <c r="G104" i="5"/>
  <c r="F104" i="5"/>
  <c r="E104" i="5"/>
  <c r="I93" i="5"/>
  <c r="H93" i="5"/>
  <c r="G93" i="5"/>
  <c r="F93" i="5"/>
  <c r="E93" i="5"/>
  <c r="I69" i="5"/>
  <c r="H69" i="5"/>
  <c r="G69" i="5"/>
  <c r="F69" i="5"/>
  <c r="E69" i="5"/>
  <c r="E57" i="5"/>
  <c r="E56" i="5"/>
  <c r="E43" i="5" s="1"/>
  <c r="I43" i="5"/>
  <c r="H43" i="5"/>
  <c r="G43" i="5"/>
  <c r="F43" i="5"/>
  <c r="I32" i="5"/>
  <c r="H32" i="5"/>
  <c r="G32" i="5"/>
  <c r="F32" i="5"/>
  <c r="E32" i="5"/>
  <c r="E19" i="5"/>
  <c r="E17" i="5"/>
  <c r="E8" i="5" s="1"/>
  <c r="I8" i="5"/>
  <c r="H8" i="5"/>
  <c r="G8" i="5"/>
  <c r="F8" i="5"/>
  <c r="I210" i="5" l="1"/>
  <c r="F210" i="5"/>
  <c r="H210" i="5"/>
  <c r="G210" i="5"/>
  <c r="E210" i="5"/>
  <c r="O8" i="5" l="1"/>
  <c r="O210" i="5" s="1"/>
</calcChain>
</file>

<file path=xl/sharedStrings.xml><?xml version="1.0" encoding="utf-8"?>
<sst xmlns="http://schemas.openxmlformats.org/spreadsheetml/2006/main" count="6179" uniqueCount="238">
  <si>
    <t>INTITULE/SECTEUR</t>
  </si>
  <si>
    <t>Intitulé</t>
  </si>
  <si>
    <t>Bailleur</t>
  </si>
  <si>
    <t>Fin</t>
  </si>
  <si>
    <t>Coût</t>
  </si>
  <si>
    <t>LFI 2023</t>
  </si>
  <si>
    <t>LFR 2023</t>
  </si>
  <si>
    <t/>
  </si>
  <si>
    <t>AGRICULTURE,ELEVAGE, PECHE</t>
  </si>
  <si>
    <t>Programme de gestion des eaux et des sols (PROGRES)</t>
  </si>
  <si>
    <t>FIDA</t>
  </si>
  <si>
    <t>DON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</si>
  <si>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</si>
  <si>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</si>
  <si>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</si>
  <si>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</si>
  <si>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</si>
  <si>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</si>
  <si>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</si>
  <si>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</si>
  <si>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DRESS-EA</t>
  </si>
  <si>
    <t>OSS</t>
  </si>
  <si>
    <t>Projet  D'Appui à la reduction de la vulnérabilité dans les zones de pêche cotières (PRAREV)</t>
  </si>
  <si>
    <t>Programme de réponse aux urgences acridienne(criquets pélerins)</t>
  </si>
  <si>
    <t>IDA</t>
  </si>
  <si>
    <t>Proramme de l'Est régional des terres arides</t>
  </si>
  <si>
    <t>BID</t>
  </si>
  <si>
    <t>Projet dryland</t>
  </si>
  <si>
    <t>Résilience secheresse II PHASE 2</t>
  </si>
  <si>
    <t>BAD</t>
  </si>
  <si>
    <t>Renforcer la Résilience face à l'insécurité alimentaire et nitritionnelle dans la corne de l'Afrique</t>
  </si>
  <si>
    <t>BREFONS</t>
  </si>
  <si>
    <t>Résilience à la sécheresse</t>
  </si>
  <si>
    <t>Allemagne</t>
  </si>
  <si>
    <t>Projet de réduction des risques d'inclusion et de valorisation des économies pastorales de la corne de l'Afrique</t>
  </si>
  <si>
    <t>Don</t>
  </si>
  <si>
    <t>Projet de réponse d'urgence à la crise de sécurité alimentaire à Djibouti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</si>
  <si>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</si>
  <si>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</si>
  <si>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</si>
  <si>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</si>
  <si>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</si>
  <si>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</si>
  <si>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</si>
  <si>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</si>
  <si>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</si>
  <si>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</si>
  <si>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</si>
  <si>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</si>
  <si>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</si>
  <si>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</si>
  <si>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</si>
  <si>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</si>
  <si>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</si>
  <si>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</si>
  <si>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</si>
  <si>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</t>
  </si>
  <si>
    <t>FADES</t>
  </si>
  <si>
    <t>Electrification durable</t>
  </si>
  <si>
    <t>KFAED</t>
  </si>
  <si>
    <t>Centrale de Damerjog</t>
  </si>
  <si>
    <t>*1</t>
  </si>
  <si>
    <t>Réhabilitation du réseau d'eau potable phase 2</t>
  </si>
  <si>
    <t>Réhabilitation du réseau d'eau potable phase 3</t>
  </si>
  <si>
    <t>Adduction d'eau potable(additionnel)</t>
  </si>
  <si>
    <t>CHINE</t>
  </si>
  <si>
    <t>Projet PEPER</t>
  </si>
  <si>
    <t>Projet Assainissement Liquide</t>
  </si>
  <si>
    <t>AFD</t>
  </si>
  <si>
    <t>Renforcement du Réseau d'Assainissement de. Djibouti (PERRAD 2)</t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</si>
  <si>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</si>
  <si>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</si>
  <si>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</si>
  <si>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</si>
  <si>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</si>
  <si>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</si>
  <si>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</si>
  <si>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Deuxième ligne d'interconnection Electrique Djibouti-Ethiopie</t>
  </si>
  <si>
    <t>Projet de la seconde ligne d'interconnexion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</si>
  <si>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</si>
  <si>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</si>
  <si>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</si>
  <si>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</si>
  <si>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</si>
  <si>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</si>
  <si>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</si>
  <si>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FSD</t>
  </si>
  <si>
    <t>Projet de corridor de transport Ethiopie-Djibouti (Phase 1)</t>
  </si>
  <si>
    <t>Etude intégrée des infrastructures urbaines et de l'adaptation climatique dans la ville de Djibouti</t>
  </si>
  <si>
    <t>Djibouti Addis  Road corridor</t>
  </si>
  <si>
    <t>Interconnexion électrique</t>
  </si>
  <si>
    <t>Route Djibouti Galafi</t>
  </si>
  <si>
    <t>Projet de construction du Port de Tadjourah</t>
  </si>
  <si>
    <t>Financement Additionnel du projet de construction du port de Tadjourah</t>
  </si>
  <si>
    <t>Projet de construction du Port de Tadjourah complémentaire</t>
  </si>
  <si>
    <t>OPEP</t>
  </si>
  <si>
    <t>Projet de construction du Port de Tadjourah complémentaire n°2</t>
  </si>
  <si>
    <t>Route d'accès au Port de Tadjourah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</si>
  <si>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</si>
  <si>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</si>
  <si>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</si>
  <si>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</si>
  <si>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</si>
  <si>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</si>
  <si>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d'Amélioration des Bidonvilles et du Développement Urbain Intégré en République de Djibouti</t>
  </si>
  <si>
    <t>Projet de Financement de logements abordables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</si>
  <si>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</si>
  <si>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</si>
  <si>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</si>
  <si>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</si>
  <si>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</si>
  <si>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</si>
  <si>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</si>
  <si>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</si>
  <si>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</si>
  <si>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</si>
  <si>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</si>
  <si>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</si>
  <si>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</si>
  <si>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</si>
  <si>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Projet Amélioration enviro des affaires</t>
  </si>
  <si>
    <t>OMC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</si>
  <si>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</si>
  <si>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</si>
  <si>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</si>
  <si>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Projet d'intervention d'urgence en matière de protection sociale</t>
  </si>
  <si>
    <t>Promouvoir la résilience des femmes et des communautés dans la lutte contre la violence fondée sur le genre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</si>
  <si>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</si>
  <si>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</si>
  <si>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</si>
  <si>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</si>
  <si>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</si>
  <si>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</si>
  <si>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</si>
  <si>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</si>
  <si>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</si>
  <si>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</si>
  <si>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</si>
  <si>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</si>
  <si>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</si>
  <si>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</si>
  <si>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</si>
  <si>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Projet d'Appui à la professionnalisation et à la Numérisation de l'Enseignement Superieur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</si>
  <si>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</si>
  <si>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</si>
  <si>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</si>
  <si>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</si>
  <si>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</si>
  <si>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</si>
  <si>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PAPSS Additionnel</t>
  </si>
  <si>
    <t>0 retards de croissance</t>
  </si>
  <si>
    <t>Projet de renforcement du système de santé à Djibouti</t>
  </si>
  <si>
    <t>Autonomiser les communautés pour une meilleure nutrition à Djibouti</t>
  </si>
  <si>
    <t>Hôpital CNSS</t>
  </si>
  <si>
    <t>Projet d'Appui au renforcement des compétences dans le secteur de la santé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</si>
  <si>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</si>
  <si>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</si>
  <si>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</si>
  <si>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</si>
  <si>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</si>
  <si>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</si>
  <si>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</si>
  <si>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</si>
  <si>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</si>
  <si>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</si>
  <si>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</si>
  <si>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</si>
  <si>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</si>
  <si>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</si>
  <si>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</si>
  <si>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</si>
  <si>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*3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</si>
  <si>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</si>
  <si>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</si>
  <si>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</si>
  <si>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</si>
  <si>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</si>
  <si>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</si>
  <si>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</si>
  <si>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</si>
  <si>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</si>
  <si>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</si>
  <si>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</si>
  <si>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</si>
  <si>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</si>
  <si>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</si>
  <si>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</si>
  <si>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gouvernance et décentralisation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</si>
  <si>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</si>
  <si>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</si>
  <si>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</si>
  <si>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</si>
  <si>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</si>
  <si>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</si>
  <si>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</si>
  <si>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Projet de développement des compétence pour l'emploi à Djibouti</t>
  </si>
  <si>
    <t>Modernisation de l'admnistration publique</t>
  </si>
  <si>
    <t>Economie Numérique</t>
  </si>
  <si>
    <t>Projet d'Appui aux statistiques et prise de décisions</t>
  </si>
  <si>
    <t>TOTAL GENERAL</t>
  </si>
  <si>
    <t>LFI 2024</t>
  </si>
  <si>
    <r>
      <t>Extension et de Renforcement du Réseau d'Assainissement de. </t>
    </r>
    <r>
      <rPr>
        <b/>
        <sz val="8"/>
        <rFont val="Arial"/>
        <family val="2"/>
      </rPr>
      <t>Djibouti (PERRAD)</t>
    </r>
  </si>
  <si>
    <t>prêt</t>
  </si>
  <si>
    <t>Exploration géothermique supp</t>
  </si>
  <si>
    <t>Projet de services de développement des entreprises pour les micro, petites et moyennes entreprises</t>
  </si>
  <si>
    <t>Projet d'intégration numérique</t>
  </si>
  <si>
    <t>DIRECTION DE LA DETTE PUBLIQUE</t>
  </si>
  <si>
    <t>SOUS/DIRECTION  DE GESTION ET SUIVI DES FINANCEMENTS</t>
  </si>
  <si>
    <t>INTITULE</t>
  </si>
  <si>
    <t>Montant FD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</si>
  <si>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Non affectés                                                                                 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</si>
  <si>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aux dépenses courantes (autres) 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</si>
  <si>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Affectés au PIP</t>
    </r>
  </si>
  <si>
    <t> Programme  de Développement  sur Financement  Extérieur</t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</si>
  <si>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Autres (dépenses courantes) ((don))</t>
    </r>
  </si>
  <si>
    <r>
      <t>Ø</t>
    </r>
    <r>
      <rPr>
        <sz val="7"/>
        <color indexed="63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 xml:space="preserve"> Financés sur dons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</si>
  <si>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Financés sur prêts</t>
    </r>
  </si>
  <si>
    <r>
      <t>Ø</t>
    </r>
    <r>
      <rPr>
        <sz val="7"/>
        <rFont val="Times New Roman"/>
        <family val="1"/>
      </rPr>
      <t xml:space="preserve">      </t>
    </r>
    <r>
      <rPr>
        <sz val="12"/>
        <color indexed="63"/>
        <rFont val="Arial"/>
        <family val="2"/>
      </rPr>
      <t>Avalisés</t>
    </r>
  </si>
  <si>
    <t>PROGRAMME D’INVESTISSEMENT PUBLIC 2024</t>
  </si>
  <si>
    <t>TOTAL PROGRAMME D'INVESTISSEMENT PUBLIC 2024</t>
  </si>
  <si>
    <t>Janv.24</t>
  </si>
  <si>
    <t>Fév.25</t>
  </si>
  <si>
    <t>REPARTITION PIP DANS LE TOFE JANVIER 2024 (Millions FD)</t>
  </si>
  <si>
    <t>CUMUL 24</t>
  </si>
  <si>
    <t>REPARTITION PIP DANS LE TOFE FEVRIER 2024 (Millions FD)</t>
  </si>
  <si>
    <t>REPARTITION PIP DANS LE TOFE MARS 2024 (Millions FD)</t>
  </si>
  <si>
    <t>PROGRAMME D'INVESTISSEMENT PUBLIC 2024</t>
  </si>
  <si>
    <t>DIRECTION DE LA DETTE PUBLIQUE/SOUS DIRECTION DE GESTION ET SUIVI DES FINANCEMENTS</t>
  </si>
  <si>
    <t>REPARTITION PIP DANS LE TOFE AVRIL 2024 (Millions FD)</t>
  </si>
  <si>
    <t>REPARTITION PIP DANS LE TOFE MAI 2024 (Millions FD)</t>
  </si>
  <si>
    <t>REPARTITION PIP DANS LE TOFE JUIN 2024 (Millions FD)</t>
  </si>
  <si>
    <t>Hôpital CNSS LN</t>
  </si>
  <si>
    <t>Hôpital CNSS SI</t>
  </si>
  <si>
    <t>Hôpital CNSS LI</t>
  </si>
  <si>
    <t>REPARTITION PIP DANS LE TOFE JUILLET 2024 (Millions FD)</t>
  </si>
  <si>
    <t>REPARTITION PIP DANS LE TOFE AOÜT 2024 (Millions FD)</t>
  </si>
  <si>
    <t>Projet d'amélioration de la route Nagad Loyada Borama</t>
  </si>
  <si>
    <t>REPARTITION PIP DANS LE TOFE SEPTEMBRE 2024 (Millions FD)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</si>
</sst>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-40C]mmmm\-yy;@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Unicode MS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2"/>
      <color indexed="63"/>
      <name val="Wingdings"/>
      <charset val="2"/>
    </font>
    <font>
      <sz val="7"/>
      <color indexed="63"/>
      <name val="Times New Roman"/>
      <family val="1"/>
    </font>
    <font>
      <sz val="12"/>
      <color indexed="63"/>
      <name val="Arial"/>
      <family val="2"/>
    </font>
    <font>
      <i/>
      <sz val="10"/>
      <name val="Arial"/>
      <family val="2"/>
    </font>
    <font>
      <b/>
      <i/>
      <u/>
      <sz val="12"/>
      <color indexed="63"/>
      <name val="Arial"/>
      <family val="2"/>
    </font>
    <font>
      <sz val="12"/>
      <name val="Wingdings"/>
      <charset val="2"/>
    </font>
    <font>
      <sz val="7"/>
      <name val="Times New Roman"/>
      <family val="1"/>
    </font>
    <font>
      <b/>
      <i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</xf>
    <xf numFmtId="4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3" borderId="1" xfId="1" applyFont="1" applyFill="1" applyBorder="1"/>
    <xf numFmtId="0" fontId="5" fillId="3" borderId="2" xfId="1" applyFont="1" applyFill="1" applyBorder="1"/>
    <xf numFmtId="0" fontId="5" fillId="3" borderId="1" xfId="1" applyFont="1" applyFill="1" applyBorder="1"/>
    <xf numFmtId="0" fontId="5" fillId="3" borderId="1" xfId="1" applyFont="1" applyFill="1" applyBorder="1" applyAlignment="1">
      <alignment horizontal="center"/>
    </xf>
    <xf numFmtId="0" fontId="5" fillId="3" borderId="3" xfId="1" applyFont="1" applyFill="1" applyBorder="1"/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2" borderId="0" xfId="2" quotePrefix="1" applyNumberFormat="1" applyFont="1" applyFill="1" applyBorder="1" applyAlignment="1" applyProtection="1">
      <alignment vertical="top"/>
    </xf>
    <xf numFmtId="0" fontId="5" fillId="2" borderId="0" xfId="2" quotePrefix="1" applyNumberFormat="1" applyFont="1" applyFill="1" applyBorder="1" applyAlignment="1" applyProtection="1">
      <alignment horizontal="center" vertical="top"/>
    </xf>
    <xf numFmtId="0" fontId="5" fillId="3" borderId="5" xfId="2" applyNumberFormat="1" applyFont="1" applyFill="1" applyBorder="1" applyAlignment="1" applyProtection="1">
      <alignment vertical="top"/>
    </xf>
    <xf numFmtId="0" fontId="5" fillId="3" borderId="6" xfId="2" applyNumberFormat="1" applyFont="1" applyFill="1" applyBorder="1" applyAlignment="1" applyProtection="1">
      <alignment vertical="top"/>
    </xf>
    <xf numFmtId="0" fontId="5" fillId="3" borderId="7" xfId="2" applyNumberFormat="1" applyFont="1" applyFill="1" applyBorder="1" applyAlignment="1" applyProtection="1">
      <alignment vertical="top"/>
    </xf>
    <xf numFmtId="3" fontId="5" fillId="3" borderId="6" xfId="2" applyNumberFormat="1" applyFont="1" applyFill="1" applyBorder="1" applyAlignment="1" applyProtection="1">
      <alignment horizontal="center" vertical="top"/>
    </xf>
    <xf numFmtId="0" fontId="5" fillId="2" borderId="0" xfId="2" applyNumberFormat="1" applyFont="1" applyFill="1" applyBorder="1" applyAlignment="1" applyProtection="1">
      <alignment vertical="top"/>
    </xf>
    <xf numFmtId="0" fontId="6" fillId="2" borderId="8" xfId="1" applyFont="1" applyFill="1" applyBorder="1" applyAlignment="1">
      <alignment vertical="center"/>
    </xf>
    <xf numFmtId="0" fontId="6" fillId="2" borderId="8" xfId="1" applyFont="1" applyFill="1" applyBorder="1"/>
    <xf numFmtId="0" fontId="5" fillId="2" borderId="8" xfId="1" applyFont="1" applyFill="1" applyBorder="1" applyAlignment="1">
      <alignment horizontal="center"/>
    </xf>
    <xf numFmtId="3" fontId="5" fillId="2" borderId="8" xfId="1" applyNumberFormat="1" applyFont="1" applyFill="1" applyBorder="1" applyAlignment="1">
      <alignment horizontal="center"/>
    </xf>
    <xf numFmtId="0" fontId="6" fillId="2" borderId="8" xfId="0" applyFont="1" applyFill="1" applyBorder="1"/>
    <xf numFmtId="0" fontId="5" fillId="2" borderId="8" xfId="1" applyFont="1" applyFill="1" applyBorder="1" applyAlignment="1">
      <alignment horizontal="center" vertical="center" wrapText="1"/>
    </xf>
    <xf numFmtId="3" fontId="5" fillId="2" borderId="8" xfId="1" applyNumberFormat="1" applyFont="1" applyFill="1" applyBorder="1" applyAlignment="1">
      <alignment horizontal="center" vertical="center" wrapText="1"/>
    </xf>
    <xf numFmtId="0" fontId="6" fillId="0" borderId="8" xfId="0" applyFont="1" applyBorder="1"/>
    <xf numFmtId="0" fontId="6" fillId="4" borderId="8" xfId="1" applyFont="1" applyFill="1" applyBorder="1" applyAlignment="1">
      <alignment vertical="center"/>
    </xf>
    <xf numFmtId="0" fontId="6" fillId="4" borderId="8" xfId="1" applyFont="1" applyFill="1" applyBorder="1"/>
    <xf numFmtId="0" fontId="5" fillId="4" borderId="8" xfId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0" fontId="5" fillId="2" borderId="8" xfId="1" applyFont="1" applyFill="1" applyBorder="1"/>
    <xf numFmtId="0" fontId="7" fillId="0" borderId="8" xfId="0" applyFont="1" applyBorder="1"/>
    <xf numFmtId="0" fontId="6" fillId="5" borderId="8" xfId="1" applyFont="1" applyFill="1" applyBorder="1" applyAlignment="1">
      <alignment vertical="center"/>
    </xf>
    <xf numFmtId="0" fontId="6" fillId="5" borderId="8" xfId="1" applyFont="1" applyFill="1" applyBorder="1"/>
    <xf numFmtId="0" fontId="5" fillId="5" borderId="8" xfId="1" applyFont="1" applyFill="1" applyBorder="1" applyAlignment="1">
      <alignment horizontal="center"/>
    </xf>
    <xf numFmtId="3" fontId="5" fillId="5" borderId="8" xfId="1" applyNumberFormat="1" applyFont="1" applyFill="1" applyBorder="1" applyAlignment="1">
      <alignment horizontal="center"/>
    </xf>
    <xf numFmtId="0" fontId="6" fillId="5" borderId="8" xfId="0" applyFont="1" applyFill="1" applyBorder="1"/>
    <xf numFmtId="0" fontId="6" fillId="4" borderId="8" xfId="0" applyFont="1" applyFill="1" applyBorder="1"/>
    <xf numFmtId="0" fontId="6" fillId="2" borderId="8" xfId="2" applyFont="1" applyFill="1" applyBorder="1" applyAlignment="1">
      <alignment horizontal="left" vertical="center"/>
    </xf>
    <xf numFmtId="0" fontId="6" fillId="2" borderId="8" xfId="2" quotePrefix="1" applyFont="1" applyFill="1" applyBorder="1" applyAlignment="1">
      <alignment horizontal="left"/>
    </xf>
    <xf numFmtId="0" fontId="5" fillId="2" borderId="8" xfId="2" applyFont="1" applyFill="1" applyBorder="1" applyAlignment="1">
      <alignment horizontal="center"/>
    </xf>
    <xf numFmtId="0" fontId="5" fillId="2" borderId="8" xfId="2" quotePrefix="1" applyFont="1" applyFill="1" applyBorder="1" applyAlignment="1">
      <alignment horizontal="center"/>
    </xf>
    <xf numFmtId="0" fontId="6" fillId="6" borderId="0" xfId="2" quotePrefix="1" applyFont="1" applyFill="1" applyBorder="1" applyAlignment="1">
      <alignment horizontal="left"/>
    </xf>
    <xf numFmtId="0" fontId="5" fillId="6" borderId="0" xfId="2" quotePrefix="1" applyFont="1" applyFill="1" applyBorder="1" applyAlignment="1">
      <alignment horizontal="left"/>
    </xf>
    <xf numFmtId="0" fontId="5" fillId="3" borderId="9" xfId="2" applyNumberFormat="1" applyFont="1" applyFill="1" applyBorder="1" applyAlignment="1" applyProtection="1">
      <alignment vertical="top"/>
    </xf>
    <xf numFmtId="0" fontId="5" fillId="3" borderId="10" xfId="2" applyNumberFormat="1" applyFont="1" applyFill="1" applyBorder="1" applyAlignment="1" applyProtection="1">
      <alignment vertical="top"/>
    </xf>
    <xf numFmtId="0" fontId="5" fillId="3" borderId="11" xfId="2" applyNumberFormat="1" applyFont="1" applyFill="1" applyBorder="1" applyAlignment="1" applyProtection="1">
      <alignment vertical="top"/>
    </xf>
    <xf numFmtId="3" fontId="6" fillId="2" borderId="8" xfId="0" applyNumberFormat="1" applyFont="1" applyFill="1" applyBorder="1"/>
    <xf numFmtId="0" fontId="5" fillId="4" borderId="8" xfId="1" applyFont="1" applyFill="1" applyBorder="1"/>
    <xf numFmtId="0" fontId="5" fillId="3" borderId="12" xfId="2" applyNumberFormat="1" applyFont="1" applyFill="1" applyBorder="1" applyAlignment="1" applyProtection="1">
      <alignment vertical="top"/>
    </xf>
    <xf numFmtId="0" fontId="6" fillId="7" borderId="8" xfId="1" applyFont="1" applyFill="1" applyBorder="1" applyAlignment="1">
      <alignment vertical="center"/>
    </xf>
    <xf numFmtId="0" fontId="5" fillId="7" borderId="8" xfId="1" applyFont="1" applyFill="1" applyBorder="1"/>
    <xf numFmtId="0" fontId="5" fillId="7" borderId="8" xfId="1" applyFont="1" applyFill="1" applyBorder="1" applyAlignment="1">
      <alignment horizontal="center"/>
    </xf>
    <xf numFmtId="3" fontId="5" fillId="7" borderId="8" xfId="1" applyNumberFormat="1" applyFont="1" applyFill="1" applyBorder="1" applyAlignment="1">
      <alignment horizontal="center"/>
    </xf>
    <xf numFmtId="0" fontId="6" fillId="6" borderId="0" xfId="2" quotePrefix="1" applyFont="1" applyFill="1" applyBorder="1" applyAlignment="1">
      <alignment horizontal="left" vertical="center"/>
    </xf>
    <xf numFmtId="0" fontId="5" fillId="6" borderId="0" xfId="2" quotePrefix="1" applyFont="1" applyFill="1" applyBorder="1" applyAlignment="1">
      <alignment horizontal="center"/>
    </xf>
    <xf numFmtId="0" fontId="8" fillId="3" borderId="6" xfId="2" applyNumberFormat="1" applyFont="1" applyFill="1" applyBorder="1" applyAlignment="1" applyProtection="1">
      <alignment vertical="center"/>
    </xf>
    <xf numFmtId="0" fontId="8" fillId="3" borderId="6" xfId="2" applyNumberFormat="1" applyFont="1" applyFill="1" applyBorder="1" applyAlignment="1" applyProtection="1">
      <alignment vertical="top"/>
    </xf>
    <xf numFmtId="44" fontId="6" fillId="2" borderId="8" xfId="3" applyFont="1" applyFill="1" applyBorder="1" applyAlignment="1">
      <alignment vertical="center"/>
    </xf>
    <xf numFmtId="3" fontId="5" fillId="2" borderId="8" xfId="1" applyNumberFormat="1" applyFont="1" applyFill="1" applyBorder="1"/>
    <xf numFmtId="0" fontId="6" fillId="3" borderId="8" xfId="1" applyFont="1" applyFill="1" applyBorder="1" applyAlignment="1">
      <alignment vertical="center"/>
    </xf>
    <xf numFmtId="3" fontId="5" fillId="3" borderId="8" xfId="1" applyNumberFormat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6" fillId="3" borderId="8" xfId="0" applyFont="1" applyFill="1" applyBorder="1"/>
    <xf numFmtId="44" fontId="6" fillId="8" borderId="8" xfId="3" applyFont="1" applyFill="1" applyBorder="1" applyAlignment="1">
      <alignment horizontal="left" vertical="center"/>
    </xf>
    <xf numFmtId="3" fontId="5" fillId="8" borderId="8" xfId="1" applyNumberFormat="1" applyFont="1" applyFill="1" applyBorder="1" applyAlignment="1">
      <alignment horizontal="center"/>
    </xf>
    <xf numFmtId="0" fontId="5" fillId="8" borderId="8" xfId="1" applyFont="1" applyFill="1" applyBorder="1" applyAlignment="1">
      <alignment horizontal="center"/>
    </xf>
    <xf numFmtId="44" fontId="6" fillId="5" borderId="8" xfId="3" applyFont="1" applyFill="1" applyBorder="1" applyAlignment="1">
      <alignment horizontal="left" vertical="center"/>
    </xf>
    <xf numFmtId="44" fontId="6" fillId="7" borderId="8" xfId="3" applyFont="1" applyFill="1" applyBorder="1" applyAlignment="1">
      <alignment horizontal="left" vertical="center"/>
    </xf>
    <xf numFmtId="44" fontId="6" fillId="4" borderId="8" xfId="3" applyFont="1" applyFill="1" applyBorder="1" applyAlignment="1">
      <alignment horizontal="left" vertical="center"/>
    </xf>
    <xf numFmtId="0" fontId="6" fillId="9" borderId="8" xfId="1" applyFont="1" applyFill="1" applyBorder="1" applyAlignment="1">
      <alignment vertical="center"/>
    </xf>
    <xf numFmtId="0" fontId="5" fillId="9" borderId="8" xfId="1" applyFont="1" applyFill="1" applyBorder="1" applyAlignment="1">
      <alignment horizontal="center"/>
    </xf>
    <xf numFmtId="3" fontId="5" fillId="9" borderId="8" xfId="1" applyNumberFormat="1" applyFont="1" applyFill="1" applyBorder="1" applyAlignment="1">
      <alignment horizontal="center"/>
    </xf>
    <xf numFmtId="0" fontId="6" fillId="9" borderId="8" xfId="1" applyFont="1" applyFill="1" applyBorder="1"/>
    <xf numFmtId="0" fontId="6" fillId="2" borderId="0" xfId="1" applyFont="1" applyFill="1"/>
    <xf numFmtId="0" fontId="6" fillId="6" borderId="0" xfId="1" quotePrefix="1" applyFont="1" applyFill="1"/>
    <xf numFmtId="0" fontId="5" fillId="6" borderId="0" xfId="1" quotePrefix="1" applyFont="1" applyFill="1"/>
    <xf numFmtId="0" fontId="4" fillId="4" borderId="8" xfId="0" applyFont="1" applyFill="1" applyBorder="1"/>
    <xf numFmtId="0" fontId="4" fillId="10" borderId="8" xfId="0" applyFont="1" applyFill="1" applyBorder="1"/>
    <xf numFmtId="0" fontId="5" fillId="10" borderId="8" xfId="1" applyFont="1" applyFill="1" applyBorder="1" applyAlignment="1">
      <alignment horizontal="center"/>
    </xf>
    <xf numFmtId="3" fontId="5" fillId="10" borderId="8" xfId="1" applyNumberFormat="1" applyFont="1" applyFill="1" applyBorder="1" applyAlignment="1">
      <alignment horizontal="center"/>
    </xf>
    <xf numFmtId="0" fontId="6" fillId="10" borderId="8" xfId="1" applyFont="1" applyFill="1" applyBorder="1"/>
    <xf numFmtId="0" fontId="6" fillId="7" borderId="8" xfId="1" applyFont="1" applyFill="1" applyBorder="1"/>
    <xf numFmtId="0" fontId="6" fillId="2" borderId="13" xfId="1" applyFont="1" applyFill="1" applyBorder="1" applyAlignment="1">
      <alignment vertical="center"/>
    </xf>
    <xf numFmtId="0" fontId="5" fillId="2" borderId="13" xfId="1" applyFont="1" applyFill="1" applyBorder="1"/>
    <xf numFmtId="3" fontId="5" fillId="2" borderId="13" xfId="1" applyNumberFormat="1" applyFont="1" applyFill="1" applyBorder="1" applyAlignment="1">
      <alignment horizontal="center"/>
    </xf>
    <xf numFmtId="0" fontId="6" fillId="8" borderId="8" xfId="1" applyFont="1" applyFill="1" applyBorder="1" applyAlignment="1">
      <alignment vertical="center"/>
    </xf>
    <xf numFmtId="0" fontId="6" fillId="8" borderId="8" xfId="1" applyFont="1" applyFill="1" applyBorder="1"/>
    <xf numFmtId="0" fontId="6" fillId="11" borderId="8" xfId="1" applyFont="1" applyFill="1" applyBorder="1" applyAlignment="1">
      <alignment vertical="center"/>
    </xf>
    <xf numFmtId="0" fontId="6" fillId="11" borderId="8" xfId="1" applyFont="1" applyFill="1" applyBorder="1"/>
    <xf numFmtId="0" fontId="5" fillId="11" borderId="8" xfId="1" applyFont="1" applyFill="1" applyBorder="1" applyAlignment="1">
      <alignment horizontal="center"/>
    </xf>
    <xf numFmtId="3" fontId="5" fillId="11" borderId="8" xfId="1" applyNumberFormat="1" applyFont="1" applyFill="1" applyBorder="1" applyAlignment="1">
      <alignment horizontal="center"/>
    </xf>
    <xf numFmtId="0" fontId="6" fillId="11" borderId="8" xfId="0" applyFont="1" applyFill="1" applyBorder="1"/>
    <xf numFmtId="0" fontId="5" fillId="4" borderId="8" xfId="1" applyFont="1" applyFill="1" applyBorder="1" applyAlignment="1">
      <alignment vertical="center"/>
    </xf>
    <xf numFmtId="0" fontId="6" fillId="6" borderId="8" xfId="2" applyFont="1" applyFill="1" applyBorder="1" applyAlignment="1">
      <alignment horizontal="left"/>
    </xf>
    <xf numFmtId="0" fontId="6" fillId="6" borderId="8" xfId="2" quotePrefix="1" applyFont="1" applyFill="1" applyBorder="1" applyAlignment="1">
      <alignment horizontal="left"/>
    </xf>
    <xf numFmtId="0" fontId="5" fillId="6" borderId="8" xfId="2" applyFont="1" applyFill="1" applyBorder="1" applyAlignment="1">
      <alignment horizontal="center"/>
    </xf>
    <xf numFmtId="0" fontId="5" fillId="6" borderId="8" xfId="2" quotePrefix="1" applyFont="1" applyFill="1" applyBorder="1" applyAlignment="1">
      <alignment horizontal="center"/>
    </xf>
    <xf numFmtId="0" fontId="6" fillId="12" borderId="8" xfId="1" applyFont="1" applyFill="1" applyBorder="1"/>
    <xf numFmtId="0" fontId="5" fillId="12" borderId="8" xfId="1" applyFont="1" applyFill="1" applyBorder="1" applyAlignment="1">
      <alignment horizontal="center"/>
    </xf>
    <xf numFmtId="3" fontId="5" fillId="12" borderId="8" xfId="1" applyNumberFormat="1" applyFont="1" applyFill="1" applyBorder="1" applyAlignment="1">
      <alignment horizontal="center"/>
    </xf>
    <xf numFmtId="0" fontId="6" fillId="12" borderId="8" xfId="0" applyFont="1" applyFill="1" applyBorder="1"/>
    <xf numFmtId="0" fontId="6" fillId="4" borderId="8" xfId="1" applyFont="1" applyFill="1" applyBorder="1" applyAlignment="1">
      <alignment horizontal="center"/>
    </xf>
    <xf numFmtId="0" fontId="6" fillId="10" borderId="8" xfId="1" applyFont="1" applyFill="1" applyBorder="1" applyAlignment="1">
      <alignment horizontal="center"/>
    </xf>
    <xf numFmtId="0" fontId="6" fillId="10" borderId="8" xfId="0" applyFont="1" applyFill="1" applyBorder="1"/>
    <xf numFmtId="0" fontId="6" fillId="5" borderId="8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5" fillId="4" borderId="14" xfId="1" applyFont="1" applyFill="1" applyBorder="1"/>
    <xf numFmtId="0" fontId="5" fillId="9" borderId="8" xfId="1" applyFont="1" applyFill="1" applyBorder="1"/>
    <xf numFmtId="0" fontId="6" fillId="9" borderId="8" xfId="0" applyFont="1" applyFill="1" applyBorder="1"/>
    <xf numFmtId="0" fontId="8" fillId="3" borderId="9" xfId="2" applyNumberFormat="1" applyFont="1" applyFill="1" applyBorder="1" applyAlignment="1" applyProtection="1">
      <alignment vertical="top"/>
    </xf>
    <xf numFmtId="0" fontId="8" fillId="3" borderId="10" xfId="2" applyNumberFormat="1" applyFont="1" applyFill="1" applyBorder="1" applyAlignment="1" applyProtection="1">
      <alignment vertical="top"/>
    </xf>
    <xf numFmtId="0" fontId="6" fillId="2" borderId="0" xfId="2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center"/>
    </xf>
    <xf numFmtId="0" fontId="5" fillId="4" borderId="8" xfId="1" applyFont="1" applyFill="1" applyBorder="1" applyAlignment="1">
      <alignment horizontal="left"/>
    </xf>
    <xf numFmtId="1" fontId="5" fillId="4" borderId="8" xfId="1" applyNumberFormat="1" applyFont="1" applyFill="1" applyBorder="1" applyAlignment="1">
      <alignment horizontal="center"/>
    </xf>
    <xf numFmtId="0" fontId="5" fillId="2" borderId="8" xfId="1" applyFont="1" applyFill="1" applyBorder="1" applyAlignment="1">
      <alignment horizontal="left"/>
    </xf>
    <xf numFmtId="1" fontId="5" fillId="2" borderId="8" xfId="1" applyNumberFormat="1" applyFont="1" applyFill="1" applyBorder="1" applyAlignment="1">
      <alignment horizontal="center"/>
    </xf>
    <xf numFmtId="0" fontId="6" fillId="2" borderId="8" xfId="1" applyFont="1" applyFill="1" applyBorder="1" applyAlignment="1">
      <alignment horizontal="left"/>
    </xf>
    <xf numFmtId="0" fontId="5" fillId="9" borderId="13" xfId="1" applyFont="1" applyFill="1" applyBorder="1" applyAlignment="1">
      <alignment horizontal="center"/>
    </xf>
    <xf numFmtId="0" fontId="5" fillId="4" borderId="13" xfId="1" applyFont="1" applyFill="1" applyBorder="1" applyAlignment="1">
      <alignment horizontal="center"/>
    </xf>
    <xf numFmtId="0" fontId="5" fillId="3" borderId="7" xfId="1" applyFont="1" applyFill="1" applyBorder="1"/>
    <xf numFmtId="0" fontId="5" fillId="3" borderId="6" xfId="1" applyFont="1" applyFill="1" applyBorder="1"/>
    <xf numFmtId="3" fontId="5" fillId="3" borderId="6" xfId="1" applyNumberFormat="1" applyFont="1" applyFill="1" applyBorder="1" applyAlignment="1">
      <alignment horizontal="center"/>
    </xf>
    <xf numFmtId="0" fontId="6" fillId="0" borderId="8" xfId="1" applyFont="1" applyBorder="1"/>
    <xf numFmtId="3" fontId="6" fillId="10" borderId="8" xfId="1" applyNumberFormat="1" applyFont="1" applyFill="1" applyBorder="1"/>
    <xf numFmtId="164" fontId="4" fillId="0" borderId="0" xfId="4" applyFont="1"/>
    <xf numFmtId="0" fontId="10" fillId="0" borderId="8" xfId="0" applyFont="1" applyBorder="1" applyAlignment="1">
      <alignment horizontal="left" vertical="center"/>
    </xf>
    <xf numFmtId="0" fontId="0" fillId="6" borderId="0" xfId="0" applyFill="1"/>
    <xf numFmtId="0" fontId="13" fillId="6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16" fillId="6" borderId="6" xfId="0" applyFont="1" applyFill="1" applyBorder="1"/>
    <xf numFmtId="0" fontId="16" fillId="6" borderId="6" xfId="0" applyFont="1" applyFill="1" applyBorder="1" applyAlignment="1">
      <alignment horizontal="center"/>
    </xf>
    <xf numFmtId="0" fontId="0" fillId="6" borderId="15" xfId="0" applyFill="1" applyBorder="1"/>
    <xf numFmtId="0" fontId="17" fillId="6" borderId="13" xfId="0" applyFont="1" applyFill="1" applyBorder="1" applyAlignment="1">
      <alignment horizontal="left" indent="2"/>
    </xf>
    <xf numFmtId="3" fontId="20" fillId="6" borderId="13" xfId="0" applyNumberFormat="1" applyFont="1" applyFill="1" applyBorder="1"/>
    <xf numFmtId="0" fontId="17" fillId="6" borderId="16" xfId="0" applyFont="1" applyFill="1" applyBorder="1" applyAlignment="1">
      <alignment horizontal="left" indent="2"/>
    </xf>
    <xf numFmtId="3" fontId="20" fillId="6" borderId="16" xfId="0" applyNumberFormat="1" applyFont="1" applyFill="1" applyBorder="1"/>
    <xf numFmtId="0" fontId="17" fillId="6" borderId="14" xfId="0" applyFont="1" applyFill="1" applyBorder="1" applyAlignment="1">
      <alignment horizontal="left" indent="2"/>
    </xf>
    <xf numFmtId="3" fontId="20" fillId="6" borderId="14" xfId="0" applyNumberFormat="1" applyFont="1" applyFill="1" applyBorder="1"/>
    <xf numFmtId="0" fontId="19" fillId="6" borderId="0" xfId="0" applyFont="1" applyFill="1"/>
    <xf numFmtId="3" fontId="20" fillId="6" borderId="0" xfId="0" applyNumberFormat="1" applyFont="1" applyFill="1"/>
    <xf numFmtId="0" fontId="21" fillId="6" borderId="0" xfId="0" applyFont="1" applyFill="1"/>
    <xf numFmtId="0" fontId="0" fillId="6" borderId="0" xfId="0" applyFill="1" applyAlignment="1">
      <alignment horizontal="left" indent="2"/>
    </xf>
    <xf numFmtId="0" fontId="22" fillId="6" borderId="14" xfId="0" applyFont="1" applyFill="1" applyBorder="1" applyAlignment="1">
      <alignment horizontal="left" indent="2"/>
    </xf>
    <xf numFmtId="0" fontId="22" fillId="6" borderId="0" xfId="0" applyFont="1" applyFill="1" applyAlignment="1">
      <alignment horizontal="left" indent="2"/>
    </xf>
    <xf numFmtId="0" fontId="22" fillId="6" borderId="8" xfId="0" applyFont="1" applyFill="1" applyBorder="1" applyAlignment="1">
      <alignment horizontal="left" indent="2"/>
    </xf>
    <xf numFmtId="3" fontId="20" fillId="6" borderId="8" xfId="0" applyNumberFormat="1" applyFont="1" applyFill="1" applyBorder="1"/>
    <xf numFmtId="0" fontId="16" fillId="6" borderId="8" xfId="0" applyFont="1" applyFill="1" applyBorder="1"/>
    <xf numFmtId="3" fontId="24" fillId="6" borderId="8" xfId="0" applyNumberFormat="1" applyFont="1" applyFill="1" applyBorder="1"/>
    <xf numFmtId="0" fontId="4" fillId="0" borderId="8" xfId="0" applyFont="1" applyBorder="1"/>
    <xf numFmtId="14" fontId="5" fillId="3" borderId="3" xfId="1" applyNumberFormat="1" applyFont="1" applyFill="1" applyBorder="1" applyAlignment="1">
      <alignment horizontal="center"/>
    </xf>
    <xf numFmtId="165" fontId="5" fillId="3" borderId="3" xfId="1" applyNumberFormat="1" applyFont="1" applyFill="1" applyBorder="1" applyAlignment="1">
      <alignment horizontal="center"/>
    </xf>
    <xf numFmtId="10" fontId="4" fillId="0" borderId="0" xfId="0" applyNumberFormat="1" applyFont="1"/>
    <xf numFmtId="3" fontId="0" fillId="0" borderId="0" xfId="0" applyNumberFormat="1"/>
    <xf numFmtId="9" fontId="4" fillId="0" borderId="0" xfId="6" applyFont="1"/>
    <xf numFmtId="10" fontId="4" fillId="0" borderId="0" xfId="6" applyNumberFormat="1" applyFont="1"/>
    <xf numFmtId="3" fontId="4" fillId="0" borderId="0" xfId="0" applyNumberFormat="1" applyFont="1"/>
    <xf numFmtId="0" fontId="3" fillId="0" borderId="0" xfId="0" applyFont="1" applyAlignment="1">
      <alignment horizontal="center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11" fillId="6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</cellXfs>
  <cellStyles count="7">
    <cellStyle name="Milliers" xfId="4" builtinId="3"/>
    <cellStyle name="Monétaire 2" xfId="3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Normal_Feuil1" xfId="2" xr:uid="{00000000-0005-0000-0000-000005000000}"/>
    <cellStyle name="Pourcentag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8"/>
  <sheetViews>
    <sheetView workbookViewId="0">
      <selection activeCell="I162" sqref="I162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1" width="12.28515625" style="3" customWidth="1"/>
    <col min="12" max="12" width="11.7109375" style="3" customWidth="1"/>
    <col min="13" max="13" width="13.140625" style="3" customWidth="1"/>
    <col min="14" max="16384" width="30" style="3"/>
  </cols>
  <sheetData>
    <row r="1" spans="1:10" x14ac:dyDescent="0.2">
      <c r="A1" s="1"/>
      <c r="B1" s="1"/>
      <c r="C1" s="2"/>
      <c r="D1" s="2"/>
      <c r="E1" s="2"/>
      <c r="F1" s="1"/>
      <c r="G1" s="1"/>
    </row>
    <row r="2" spans="1:10" x14ac:dyDescent="0.2">
      <c r="A2" s="160" t="s">
        <v>226</v>
      </c>
      <c r="B2" s="160"/>
      <c r="C2" s="160"/>
      <c r="D2" s="160"/>
      <c r="E2" s="160"/>
      <c r="F2" s="160"/>
      <c r="G2" s="160"/>
      <c r="H2" s="160"/>
      <c r="I2" s="160"/>
    </row>
    <row r="3" spans="1:10" x14ac:dyDescent="0.2">
      <c r="A3" s="159" t="s">
        <v>227</v>
      </c>
      <c r="B3" s="159"/>
      <c r="C3" s="159"/>
      <c r="D3" s="159"/>
      <c r="E3" s="159"/>
      <c r="F3" s="159"/>
      <c r="G3" s="159"/>
      <c r="H3" s="159"/>
      <c r="I3" s="159"/>
    </row>
    <row r="4" spans="1:10" ht="12" thickBot="1" x14ac:dyDescent="0.25">
      <c r="A4" s="1"/>
      <c r="B4" s="1"/>
      <c r="C4" s="2"/>
      <c r="D4" s="2"/>
      <c r="E4" s="2"/>
      <c r="F4" s="1"/>
      <c r="G4" s="1"/>
    </row>
    <row r="5" spans="1:10" x14ac:dyDescent="0.2">
      <c r="A5" s="4"/>
      <c r="B5" s="4"/>
      <c r="C5" s="5"/>
      <c r="D5" s="6"/>
      <c r="E5" s="7"/>
      <c r="F5" s="7"/>
      <c r="G5" s="7"/>
      <c r="H5" s="7"/>
      <c r="I5" s="7"/>
    </row>
    <row r="6" spans="1:10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2" t="s">
        <v>220</v>
      </c>
    </row>
    <row r="7" spans="1:10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0" ht="12" thickBot="1" x14ac:dyDescent="0.25">
      <c r="A8" s="13" t="s">
        <v>8</v>
      </c>
      <c r="B8" s="14"/>
      <c r="C8" s="15"/>
      <c r="D8" s="14"/>
      <c r="E8" s="16">
        <f>SUM(E10:E30)</f>
        <v>25854.21803208</v>
      </c>
      <c r="F8" s="16">
        <f>SUM(F10:F30)</f>
        <v>4010</v>
      </c>
      <c r="G8" s="16">
        <f>SUM(G10:G30)</f>
        <v>4010</v>
      </c>
      <c r="H8" s="16">
        <f>SUM(H10:H30)</f>
        <v>2349</v>
      </c>
      <c r="I8" s="16">
        <f>SUM(I10:I30)</f>
        <v>56</v>
      </c>
    </row>
    <row r="9" spans="1:10" x14ac:dyDescent="0.2">
      <c r="A9" s="17"/>
      <c r="B9" s="17"/>
      <c r="C9" s="17"/>
      <c r="D9" s="17"/>
      <c r="E9" s="17"/>
      <c r="F9" s="1"/>
      <c r="G9" s="1"/>
      <c r="J9" s="127"/>
    </row>
    <row r="10" spans="1:10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</row>
    <row r="11" spans="1:10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</row>
    <row r="12" spans="1:10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</row>
    <row r="13" spans="1:10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</row>
    <row r="14" spans="1:10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</row>
    <row r="15" spans="1:10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</row>
    <row r="16" spans="1:10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</row>
    <row r="17" spans="1:9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</row>
    <row r="18" spans="1:9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</row>
    <row r="19" spans="1:9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</row>
    <row r="20" spans="1:9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</row>
    <row r="21" spans="1:9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</row>
    <row r="22" spans="1:9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</row>
    <row r="23" spans="1:9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77">
        <v>56</v>
      </c>
    </row>
    <row r="24" spans="1:9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</row>
    <row r="25" spans="1:9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</row>
    <row r="26" spans="1:9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</row>
    <row r="27" spans="1:9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</row>
    <row r="28" spans="1:9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</row>
    <row r="29" spans="1:9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</row>
    <row r="30" spans="1:9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</row>
    <row r="31" spans="1:9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9" ht="12" thickBot="1" x14ac:dyDescent="0.25">
      <c r="A32" s="44" t="s">
        <v>42</v>
      </c>
      <c r="B32" s="45"/>
      <c r="C32" s="45"/>
      <c r="D32" s="46"/>
      <c r="E32" s="16">
        <f>SUM(E34:E41)</f>
        <v>2795.1389799999997</v>
      </c>
      <c r="F32" s="16">
        <f>SUM(F34:F41)</f>
        <v>481</v>
      </c>
      <c r="G32" s="16">
        <f>SUM(G34:G41)</f>
        <v>481</v>
      </c>
      <c r="H32" s="16">
        <f>SUM(H34:H41)</f>
        <v>156</v>
      </c>
      <c r="I32" s="16">
        <f>SUM(I34:I41)</f>
        <v>0</v>
      </c>
    </row>
    <row r="33" spans="1:9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9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</row>
    <row r="35" spans="1:9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</row>
    <row r="36" spans="1:9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</row>
    <row r="37" spans="1:9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</row>
    <row r="38" spans="1:9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</row>
    <row r="39" spans="1:9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</row>
    <row r="40" spans="1:9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</row>
    <row r="41" spans="1:9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</row>
    <row r="42" spans="1:9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9" ht="12" thickBot="1" x14ac:dyDescent="0.25">
      <c r="A43" s="13" t="s">
        <v>55</v>
      </c>
      <c r="B43" s="14"/>
      <c r="C43" s="49"/>
      <c r="D43" s="46"/>
      <c r="E43" s="16">
        <f>SUM(E45:E67)</f>
        <v>121922.489</v>
      </c>
      <c r="F43" s="16">
        <f>SUM(F45:F67)</f>
        <v>7611</v>
      </c>
      <c r="G43" s="16">
        <f>SUM(G45:G67)</f>
        <v>7611</v>
      </c>
      <c r="H43" s="16">
        <f>SUM(H45:H67)</f>
        <v>2740</v>
      </c>
      <c r="I43" s="16">
        <f>SUM(I45:I67)</f>
        <v>233</v>
      </c>
    </row>
    <row r="44" spans="1:9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9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</row>
    <row r="46" spans="1:9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77">
        <v>62</v>
      </c>
    </row>
    <row r="47" spans="1:9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</row>
    <row r="48" spans="1:9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</row>
    <row r="49" spans="1:9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</row>
    <row r="50" spans="1:9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</row>
    <row r="51" spans="1:9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</row>
    <row r="52" spans="1:9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77">
        <v>152</v>
      </c>
    </row>
    <row r="53" spans="1:9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</row>
    <row r="54" spans="1:9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</row>
    <row r="55" spans="1:9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</row>
    <row r="56" spans="1:9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</row>
    <row r="57" spans="1:9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</row>
    <row r="58" spans="1:9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</row>
    <row r="59" spans="1:9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</row>
    <row r="60" spans="1:9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</row>
    <row r="61" spans="1:9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</row>
    <row r="62" spans="1:9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</row>
    <row r="63" spans="1:9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</row>
    <row r="64" spans="1:9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77">
        <v>19</v>
      </c>
    </row>
    <row r="65" spans="1:11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</row>
    <row r="66" spans="1:11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</row>
    <row r="67" spans="1:11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</row>
    <row r="68" spans="1:11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1" ht="12" thickBot="1" x14ac:dyDescent="0.25">
      <c r="A69" s="56" t="s">
        <v>80</v>
      </c>
      <c r="B69" s="57"/>
      <c r="C69" s="15"/>
      <c r="D69" s="14"/>
      <c r="E69" s="16">
        <f>SUM(E71:E91)</f>
        <v>272976.37343000004</v>
      </c>
      <c r="F69" s="16">
        <f>SUM(F71:F91)</f>
        <v>6169</v>
      </c>
      <c r="G69" s="16">
        <f>SUM(G71:G91)</f>
        <v>6247</v>
      </c>
      <c r="H69" s="16">
        <f>SUM(H71:H91)</f>
        <v>5804</v>
      </c>
      <c r="I69" s="16">
        <f>SUM(I71:I91)</f>
        <v>821</v>
      </c>
    </row>
    <row r="70" spans="1:11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1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K71" s="156">
        <f>(I69/I210)*100%</f>
        <v>0.41318570709612479</v>
      </c>
    </row>
    <row r="72" spans="1:11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</row>
    <row r="73" spans="1:11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</row>
    <row r="74" spans="1:11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77">
        <v>572</v>
      </c>
    </row>
    <row r="75" spans="1:11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</row>
    <row r="76" spans="1:11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77">
        <v>26</v>
      </c>
    </row>
    <row r="77" spans="1:11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</row>
    <row r="78" spans="1:11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</row>
    <row r="79" spans="1:11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</row>
    <row r="80" spans="1:11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77">
        <v>215</v>
      </c>
    </row>
    <row r="81" spans="1:9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</row>
    <row r="82" spans="1:9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</row>
    <row r="83" spans="1:9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</row>
    <row r="84" spans="1:9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</row>
    <row r="85" spans="1:9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</row>
    <row r="86" spans="1:9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</row>
    <row r="87" spans="1:9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</row>
    <row r="88" spans="1:9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</row>
    <row r="89" spans="1:9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</row>
    <row r="90" spans="1:9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</row>
    <row r="91" spans="1:9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</row>
    <row r="92" spans="1:9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9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>SUM(F95:F102)</f>
        <v>2368</v>
      </c>
      <c r="G93" s="16">
        <f>SUM(G95:G102)</f>
        <v>2756</v>
      </c>
      <c r="H93" s="16">
        <f>SUM(H95:H102)</f>
        <v>3111</v>
      </c>
      <c r="I93" s="16">
        <f>SUM(I95:I102)</f>
        <v>160</v>
      </c>
    </row>
    <row r="94" spans="1:9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9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</row>
    <row r="96" spans="1:9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</row>
    <row r="97" spans="1:9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</row>
    <row r="98" spans="1:9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</row>
    <row r="99" spans="1:9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</row>
    <row r="100" spans="1:9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</row>
    <row r="101" spans="1:9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</row>
    <row r="102" spans="1:9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</row>
    <row r="103" spans="1:9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9" ht="12" thickBot="1" x14ac:dyDescent="0.25">
      <c r="A104" s="44" t="s">
        <v>110</v>
      </c>
      <c r="B104" s="45"/>
      <c r="C104" s="45"/>
      <c r="D104" s="46"/>
      <c r="E104" s="16">
        <f>SUM(E106:E129)</f>
        <v>35998</v>
      </c>
      <c r="F104" s="16">
        <f>SUM(F106:F129)</f>
        <v>2973</v>
      </c>
      <c r="G104" s="16">
        <f>SUM(G106:G129)</f>
        <v>3273</v>
      </c>
      <c r="H104" s="16">
        <f>SUM(H106:H129)</f>
        <v>1991</v>
      </c>
      <c r="I104" s="16">
        <f>SUM(I106:I129)</f>
        <v>41</v>
      </c>
    </row>
    <row r="105" spans="1:9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9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</row>
    <row r="107" spans="1:9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</row>
    <row r="108" spans="1:9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</row>
    <row r="109" spans="1:9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</row>
    <row r="110" spans="1:9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77">
        <v>32</v>
      </c>
    </row>
    <row r="111" spans="1:9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77">
        <v>9</v>
      </c>
    </row>
    <row r="112" spans="1:9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</row>
    <row r="113" spans="1:9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</row>
    <row r="114" spans="1:9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</row>
    <row r="115" spans="1:9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</row>
    <row r="116" spans="1:9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</row>
    <row r="117" spans="1:9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</row>
    <row r="118" spans="1:9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</row>
    <row r="119" spans="1:9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</row>
    <row r="120" spans="1:9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</row>
    <row r="121" spans="1:9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</row>
    <row r="122" spans="1:9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</row>
    <row r="123" spans="1:9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</row>
    <row r="124" spans="1:9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</row>
    <row r="125" spans="1:9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</row>
    <row r="126" spans="1:9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</row>
    <row r="127" spans="1:9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</row>
    <row r="128" spans="1:9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</row>
    <row r="129" spans="1:11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</row>
    <row r="130" spans="1:11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1" ht="12" thickBot="1" x14ac:dyDescent="0.25">
      <c r="A131" s="13" t="s">
        <v>134</v>
      </c>
      <c r="B131" s="14"/>
      <c r="C131" s="14"/>
      <c r="D131" s="14"/>
      <c r="E131" s="16">
        <f>SUM(E133:E144)</f>
        <v>17916.504208385999</v>
      </c>
      <c r="F131" s="16">
        <f>SUM(F133:F144)</f>
        <v>1597</v>
      </c>
      <c r="G131" s="16">
        <f>SUM(G133:G144)</f>
        <v>1947</v>
      </c>
      <c r="H131" s="16">
        <f>SUM(H133:H144)</f>
        <v>1775</v>
      </c>
      <c r="I131" s="16">
        <f>SUM(I133:I144)</f>
        <v>399</v>
      </c>
    </row>
    <row r="132" spans="1:11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  <c r="K132" s="154">
        <f>(I131/I210)*100%</f>
        <v>0.2008052340211374</v>
      </c>
    </row>
    <row r="133" spans="1:11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</row>
    <row r="134" spans="1:11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</row>
    <row r="135" spans="1:11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</row>
    <row r="136" spans="1:11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</row>
    <row r="137" spans="1:11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</row>
    <row r="138" spans="1:11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</row>
    <row r="139" spans="1:11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</row>
    <row r="140" spans="1:11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</row>
    <row r="141" spans="1:11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</row>
    <row r="142" spans="1:11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</row>
    <row r="143" spans="1:11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</row>
    <row r="144" spans="1:11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</row>
    <row r="145" spans="1:9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9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>SUM(F148:F171)</f>
        <v>5758</v>
      </c>
      <c r="G146" s="16">
        <f>SUM(G148:G171)</f>
        <v>6358</v>
      </c>
      <c r="H146" s="16">
        <f>SUM(H148:H171)</f>
        <v>5685</v>
      </c>
      <c r="I146" s="16">
        <f>SUM(I148:I171)</f>
        <v>192</v>
      </c>
    </row>
    <row r="147" spans="1:9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9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</row>
    <row r="149" spans="1:9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</row>
    <row r="150" spans="1:9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</row>
    <row r="151" spans="1:9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</row>
    <row r="152" spans="1:9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</row>
    <row r="153" spans="1:9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</row>
    <row r="154" spans="1:9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</row>
    <row r="155" spans="1:9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</row>
    <row r="156" spans="1:9" x14ac:dyDescent="0.2">
      <c r="A156" s="27" t="s">
        <v>153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77">
        <v>62</v>
      </c>
    </row>
    <row r="157" spans="1:9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</row>
    <row r="158" spans="1:9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77">
        <v>61</v>
      </c>
    </row>
    <row r="159" spans="1:9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77">
        <v>10</v>
      </c>
    </row>
    <row r="160" spans="1:9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77">
        <v>49</v>
      </c>
    </row>
    <row r="161" spans="1:9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</row>
    <row r="162" spans="1:9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</row>
    <row r="163" spans="1:9" x14ac:dyDescent="0.2">
      <c r="A163" s="27" t="s">
        <v>153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</row>
    <row r="164" spans="1:9" x14ac:dyDescent="0.2">
      <c r="A164" s="27" t="s">
        <v>153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77">
        <v>10</v>
      </c>
    </row>
    <row r="165" spans="1:9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</row>
    <row r="166" spans="1:9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</row>
    <row r="167" spans="1:9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</row>
    <row r="168" spans="1:9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</row>
    <row r="169" spans="1:9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</row>
    <row r="170" spans="1:9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</row>
    <row r="171" spans="1:9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</row>
    <row r="172" spans="1:9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</row>
    <row r="173" spans="1:9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</row>
    <row r="174" spans="1:9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</row>
    <row r="175" spans="1:9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</row>
    <row r="176" spans="1:9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</row>
    <row r="177" spans="1:9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</row>
    <row r="178" spans="1:9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</row>
    <row r="179" spans="1:9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</row>
    <row r="180" spans="1:9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</row>
    <row r="181" spans="1:9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</row>
    <row r="182" spans="1:9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</row>
    <row r="183" spans="1:9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</row>
    <row r="184" spans="1:9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</row>
    <row r="185" spans="1:9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9" ht="12" thickBot="1" x14ac:dyDescent="0.25">
      <c r="A186" s="110" t="s">
        <v>180</v>
      </c>
      <c r="B186" s="111"/>
      <c r="C186" s="45"/>
      <c r="D186" s="46"/>
      <c r="E186" s="16">
        <f>SUM(E188:E208)</f>
        <v>25696.444999999996</v>
      </c>
      <c r="F186" s="16">
        <f>SUM(F188:F208)</f>
        <v>2297</v>
      </c>
      <c r="G186" s="16">
        <f>SUM(G188:G208)</f>
        <v>2297</v>
      </c>
      <c r="H186" s="16">
        <f>SUM(H188:H208)</f>
        <v>2108</v>
      </c>
      <c r="I186" s="16">
        <f>SUM(I188:I208)</f>
        <v>85</v>
      </c>
    </row>
    <row r="187" spans="1:9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9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</row>
    <row r="189" spans="1:9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</row>
    <row r="190" spans="1:9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</row>
    <row r="191" spans="1:9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</row>
    <row r="192" spans="1:9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</row>
    <row r="193" spans="1:9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</row>
    <row r="194" spans="1:9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</row>
    <row r="195" spans="1:9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</row>
    <row r="196" spans="1:9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</row>
    <row r="197" spans="1:9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</row>
    <row r="198" spans="1:9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</row>
    <row r="199" spans="1:9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</row>
    <row r="200" spans="1:9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</row>
    <row r="201" spans="1:9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</row>
    <row r="202" spans="1:9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</row>
    <row r="203" spans="1:9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</row>
    <row r="204" spans="1:9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</row>
    <row r="205" spans="1:9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</row>
    <row r="206" spans="1:9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</row>
    <row r="207" spans="1:9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</row>
    <row r="208" spans="1:9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</row>
    <row r="209" spans="1:10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0" ht="12" thickBot="1" x14ac:dyDescent="0.25">
      <c r="A210" s="13" t="s">
        <v>199</v>
      </c>
      <c r="B210" s="14"/>
      <c r="C210" s="122"/>
      <c r="D210" s="123"/>
      <c r="E210" s="124">
        <f>E186+E146+E131+E104+E93+E69+E43+E32+E8</f>
        <v>557364.21565046604</v>
      </c>
      <c r="F210" s="124">
        <f>F186+F146+F131+F104+F93+F69+F43+F32+F8</f>
        <v>33264</v>
      </c>
      <c r="G210" s="124">
        <f>G186+G146+G131+G104+G93+G69+G43+G32+G8</f>
        <v>34980</v>
      </c>
      <c r="H210" s="124">
        <f>H186+H146+H131+H104+H93+H69+H43+H32+H8</f>
        <v>25719</v>
      </c>
      <c r="I210" s="124">
        <f>I186+I146+I131+I104+I93+I69+I43+I32+I8</f>
        <v>1987</v>
      </c>
    </row>
    <row r="211" spans="1:10" x14ac:dyDescent="0.2">
      <c r="A211" s="1"/>
      <c r="B211" s="1"/>
      <c r="C211" s="1"/>
      <c r="D211" s="1"/>
      <c r="E211" s="1"/>
      <c r="F211" s="1"/>
      <c r="G211" s="1"/>
    </row>
    <row r="212" spans="1:10" x14ac:dyDescent="0.2">
      <c r="A212" s="1"/>
      <c r="B212" s="1"/>
      <c r="C212" s="1"/>
      <c r="D212" s="1"/>
      <c r="E212" s="1"/>
      <c r="F212" s="1"/>
      <c r="G212" s="1"/>
    </row>
    <row r="214" spans="1:10" x14ac:dyDescent="0.2">
      <c r="I214" s="154"/>
    </row>
    <row r="218" spans="1:10" x14ac:dyDescent="0.2">
      <c r="J218" s="154"/>
    </row>
  </sheetData>
  <autoFilter ref="A9:I210" xr:uid="{00000000-0009-0000-0000-000000000000}"/>
  <mergeCells count="2">
    <mergeCell ref="A3:I3"/>
    <mergeCell ref="A2:I2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2"/>
  <sheetViews>
    <sheetView workbookViewId="0">
      <selection activeCell="D23" sqref="D23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62" t="s">
        <v>206</v>
      </c>
      <c r="B1" s="162"/>
    </row>
    <row r="2" spans="1:2" ht="18.75" x14ac:dyDescent="0.3">
      <c r="A2" s="162" t="s">
        <v>207</v>
      </c>
      <c r="B2" s="162"/>
    </row>
    <row r="3" spans="1:2" x14ac:dyDescent="0.25">
      <c r="A3" s="129"/>
      <c r="B3" s="129"/>
    </row>
    <row r="4" spans="1:2" ht="18" x14ac:dyDescent="0.25">
      <c r="A4" s="163" t="s">
        <v>218</v>
      </c>
      <c r="B4" s="163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64" t="s">
        <v>222</v>
      </c>
      <c r="B7" s="164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v>260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5" x14ac:dyDescent="0.25">
      <c r="A17" s="144"/>
      <c r="B17" s="142"/>
    </row>
    <row r="18" spans="1:5" ht="15.75" x14ac:dyDescent="0.25">
      <c r="A18" s="135" t="s">
        <v>214</v>
      </c>
      <c r="B18" s="136">
        <v>0</v>
      </c>
    </row>
    <row r="19" spans="1:5" ht="15.75" x14ac:dyDescent="0.25">
      <c r="A19" s="137" t="s">
        <v>215</v>
      </c>
      <c r="B19" s="138">
        <v>260</v>
      </c>
    </row>
    <row r="20" spans="1:5" ht="15.75" x14ac:dyDescent="0.25">
      <c r="A20" s="145" t="s">
        <v>216</v>
      </c>
      <c r="B20" s="140">
        <v>716</v>
      </c>
    </row>
    <row r="21" spans="1:5" ht="15.75" x14ac:dyDescent="0.25">
      <c r="A21" s="146"/>
      <c r="B21" s="142"/>
    </row>
    <row r="22" spans="1:5" ht="15.75" x14ac:dyDescent="0.25">
      <c r="A22" s="146"/>
      <c r="B22" s="142"/>
    </row>
    <row r="23" spans="1:5" ht="15.75" x14ac:dyDescent="0.25">
      <c r="A23" s="147" t="s">
        <v>217</v>
      </c>
      <c r="B23" s="148">
        <v>1011</v>
      </c>
      <c r="D23" s="155"/>
    </row>
    <row r="24" spans="1:5" x14ac:dyDescent="0.25">
      <c r="A24" s="129"/>
      <c r="B24" s="142"/>
    </row>
    <row r="25" spans="1:5" x14ac:dyDescent="0.25">
      <c r="A25" s="129"/>
      <c r="B25" s="129"/>
    </row>
    <row r="26" spans="1:5" ht="15.75" x14ac:dyDescent="0.25">
      <c r="A26" s="149" t="s">
        <v>219</v>
      </c>
      <c r="B26" s="150">
        <f>B23+B20+B19</f>
        <v>1987</v>
      </c>
    </row>
    <row r="32" spans="1:5" x14ac:dyDescent="0.25">
      <c r="E32" s="155"/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8"/>
  <sheetViews>
    <sheetView workbookViewId="0">
      <selection activeCell="G29" sqref="G29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62" t="s">
        <v>206</v>
      </c>
      <c r="B1" s="162"/>
    </row>
    <row r="2" spans="1:2" ht="18.75" x14ac:dyDescent="0.3">
      <c r="A2" s="162" t="s">
        <v>207</v>
      </c>
      <c r="B2" s="162"/>
    </row>
    <row r="3" spans="1:2" x14ac:dyDescent="0.25">
      <c r="A3" s="129"/>
      <c r="B3" s="129"/>
    </row>
    <row r="4" spans="1:2" ht="18" x14ac:dyDescent="0.25">
      <c r="A4" s="163" t="s">
        <v>218</v>
      </c>
      <c r="B4" s="163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64" t="s">
        <v>224</v>
      </c>
      <c r="B7" s="164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260+182+47</f>
        <v>489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7" x14ac:dyDescent="0.25">
      <c r="A17" s="144"/>
      <c r="B17" s="142"/>
    </row>
    <row r="18" spans="1:7" ht="15.75" x14ac:dyDescent="0.25">
      <c r="A18" s="135" t="s">
        <v>214</v>
      </c>
      <c r="B18" s="136">
        <v>0</v>
      </c>
    </row>
    <row r="19" spans="1:7" ht="15.75" x14ac:dyDescent="0.25">
      <c r="A19" s="137" t="s">
        <v>215</v>
      </c>
      <c r="B19" s="138">
        <f>260+182+47</f>
        <v>489</v>
      </c>
    </row>
    <row r="20" spans="1:7" ht="15.75" x14ac:dyDescent="0.25">
      <c r="A20" s="145" t="s">
        <v>216</v>
      </c>
      <c r="B20" s="140">
        <f>716+308</f>
        <v>1024</v>
      </c>
    </row>
    <row r="21" spans="1:7" ht="15.75" x14ac:dyDescent="0.25">
      <c r="A21" s="146"/>
      <c r="B21" s="142"/>
    </row>
    <row r="22" spans="1:7" ht="15.75" x14ac:dyDescent="0.25">
      <c r="A22" s="146"/>
      <c r="B22" s="142"/>
    </row>
    <row r="23" spans="1:7" ht="15.75" x14ac:dyDescent="0.25">
      <c r="A23" s="147" t="s">
        <v>217</v>
      </c>
      <c r="B23" s="148">
        <f>1011+213</f>
        <v>1224</v>
      </c>
    </row>
    <row r="24" spans="1:7" x14ac:dyDescent="0.25">
      <c r="A24" s="129"/>
      <c r="B24" s="142"/>
      <c r="F24" s="155"/>
    </row>
    <row r="25" spans="1:7" x14ac:dyDescent="0.25">
      <c r="A25" s="129"/>
      <c r="B25" s="129"/>
    </row>
    <row r="26" spans="1:7" ht="15.75" x14ac:dyDescent="0.25">
      <c r="A26" s="149" t="s">
        <v>219</v>
      </c>
      <c r="B26" s="150">
        <f>B23+B20+B19</f>
        <v>2737</v>
      </c>
      <c r="F26" s="155"/>
    </row>
    <row r="28" spans="1:7" x14ac:dyDescent="0.25">
      <c r="G28" s="155"/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"/>
  <sheetViews>
    <sheetView workbookViewId="0">
      <selection activeCell="B23" sqref="B23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62" t="s">
        <v>206</v>
      </c>
      <c r="B1" s="162"/>
    </row>
    <row r="2" spans="1:2" ht="18.75" x14ac:dyDescent="0.3">
      <c r="A2" s="162" t="s">
        <v>207</v>
      </c>
      <c r="B2" s="162"/>
    </row>
    <row r="3" spans="1:2" x14ac:dyDescent="0.25">
      <c r="A3" s="129"/>
      <c r="B3" s="129"/>
    </row>
    <row r="4" spans="1:2" ht="18" x14ac:dyDescent="0.25">
      <c r="A4" s="163" t="s">
        <v>218</v>
      </c>
      <c r="B4" s="163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64" t="s">
        <v>225</v>
      </c>
      <c r="B7" s="164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260+182+47+271</f>
        <v>760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6" x14ac:dyDescent="0.25">
      <c r="A17" s="144"/>
      <c r="B17" s="142"/>
    </row>
    <row r="18" spans="1:6" ht="15.75" x14ac:dyDescent="0.25">
      <c r="A18" s="135" t="s">
        <v>214</v>
      </c>
      <c r="B18" s="136">
        <v>0</v>
      </c>
    </row>
    <row r="19" spans="1:6" ht="15.75" x14ac:dyDescent="0.25">
      <c r="A19" s="137" t="s">
        <v>215</v>
      </c>
      <c r="B19" s="138">
        <f>260+182+47+271</f>
        <v>760</v>
      </c>
    </row>
    <row r="20" spans="1:6" ht="15.75" x14ac:dyDescent="0.25">
      <c r="A20" s="145" t="s">
        <v>216</v>
      </c>
      <c r="B20" s="140">
        <f>716+308+423</f>
        <v>1447</v>
      </c>
    </row>
    <row r="21" spans="1:6" ht="15.75" x14ac:dyDescent="0.25">
      <c r="A21" s="146"/>
      <c r="B21" s="142"/>
    </row>
    <row r="22" spans="1:6" ht="15.75" x14ac:dyDescent="0.25">
      <c r="A22" s="146"/>
      <c r="B22" s="142"/>
    </row>
    <row r="23" spans="1:6" ht="15.75" x14ac:dyDescent="0.25">
      <c r="A23" s="147" t="s">
        <v>217</v>
      </c>
      <c r="B23" s="148">
        <f>1011+213</f>
        <v>1224</v>
      </c>
    </row>
    <row r="24" spans="1:6" x14ac:dyDescent="0.25">
      <c r="A24" s="129"/>
      <c r="B24" s="142"/>
    </row>
    <row r="25" spans="1:6" x14ac:dyDescent="0.25">
      <c r="A25" s="129"/>
      <c r="B25" s="129"/>
    </row>
    <row r="26" spans="1:6" ht="15.75" x14ac:dyDescent="0.25">
      <c r="A26" s="149" t="s">
        <v>219</v>
      </c>
      <c r="B26" s="150">
        <f>B23+B20+B19</f>
        <v>3431</v>
      </c>
    </row>
    <row r="29" spans="1:6" x14ac:dyDescent="0.25">
      <c r="F29" s="155"/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26"/>
  <sheetViews>
    <sheetView workbookViewId="0">
      <selection activeCell="B23" sqref="B23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62" t="s">
        <v>206</v>
      </c>
      <c r="B1" s="162"/>
    </row>
    <row r="2" spans="1:2" ht="18.75" x14ac:dyDescent="0.3">
      <c r="A2" s="162" t="s">
        <v>207</v>
      </c>
      <c r="B2" s="162"/>
    </row>
    <row r="3" spans="1:2" x14ac:dyDescent="0.25">
      <c r="A3" s="129"/>
      <c r="B3" s="129"/>
    </row>
    <row r="4" spans="1:2" ht="18" x14ac:dyDescent="0.25">
      <c r="A4" s="163" t="s">
        <v>218</v>
      </c>
      <c r="B4" s="163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64" t="s">
        <v>228</v>
      </c>
      <c r="B7" s="164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260+182+47+271+51</f>
        <v>811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2" x14ac:dyDescent="0.25">
      <c r="A17" s="144"/>
      <c r="B17" s="142"/>
    </row>
    <row r="18" spans="1:2" ht="15.75" x14ac:dyDescent="0.25">
      <c r="A18" s="135" t="s">
        <v>214</v>
      </c>
      <c r="B18" s="136">
        <v>0</v>
      </c>
    </row>
    <row r="19" spans="1:2" ht="15.75" x14ac:dyDescent="0.25">
      <c r="A19" s="137" t="s">
        <v>215</v>
      </c>
      <c r="B19" s="138">
        <f>260+182+47+271+51</f>
        <v>811</v>
      </c>
    </row>
    <row r="20" spans="1:2" ht="15.75" x14ac:dyDescent="0.25">
      <c r="A20" s="145" t="s">
        <v>216</v>
      </c>
      <c r="B20" s="140">
        <f>716+308+423+412</f>
        <v>1859</v>
      </c>
    </row>
    <row r="21" spans="1:2" ht="15.75" x14ac:dyDescent="0.25">
      <c r="A21" s="146"/>
      <c r="B21" s="142"/>
    </row>
    <row r="22" spans="1:2" ht="15.75" x14ac:dyDescent="0.25">
      <c r="A22" s="146"/>
      <c r="B22" s="142"/>
    </row>
    <row r="23" spans="1:2" ht="15.75" x14ac:dyDescent="0.25">
      <c r="A23" s="147" t="s">
        <v>217</v>
      </c>
      <c r="B23" s="148">
        <f>1011+213+176</f>
        <v>1400</v>
      </c>
    </row>
    <row r="24" spans="1:2" x14ac:dyDescent="0.25">
      <c r="A24" s="129"/>
      <c r="B24" s="142"/>
    </row>
    <row r="25" spans="1:2" x14ac:dyDescent="0.25">
      <c r="A25" s="129"/>
      <c r="B25" s="129"/>
    </row>
    <row r="26" spans="1:2" ht="15.75" x14ac:dyDescent="0.25">
      <c r="A26" s="149" t="s">
        <v>219</v>
      </c>
      <c r="B26" s="150">
        <f>B23+B20+B19</f>
        <v>4070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26"/>
  <sheetViews>
    <sheetView workbookViewId="0">
      <selection activeCell="B19" sqref="B19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62" t="s">
        <v>206</v>
      </c>
      <c r="B1" s="162"/>
    </row>
    <row r="2" spans="1:2" ht="18.75" x14ac:dyDescent="0.3">
      <c r="A2" s="162" t="s">
        <v>207</v>
      </c>
      <c r="B2" s="162"/>
    </row>
    <row r="3" spans="1:2" x14ac:dyDescent="0.25">
      <c r="A3" s="129"/>
      <c r="B3" s="129"/>
    </row>
    <row r="4" spans="1:2" ht="18" x14ac:dyDescent="0.25">
      <c r="A4" s="163" t="s">
        <v>218</v>
      </c>
      <c r="B4" s="163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64" t="s">
        <v>229</v>
      </c>
      <c r="B7" s="164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260+182+47+271+51+154</f>
        <v>965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2" x14ac:dyDescent="0.25">
      <c r="A17" s="144"/>
      <c r="B17" s="142"/>
    </row>
    <row r="18" spans="1:2" ht="15.75" x14ac:dyDescent="0.25">
      <c r="A18" s="135" t="s">
        <v>214</v>
      </c>
      <c r="B18" s="136">
        <v>0</v>
      </c>
    </row>
    <row r="19" spans="1:2" ht="15.75" x14ac:dyDescent="0.25">
      <c r="A19" s="137" t="s">
        <v>215</v>
      </c>
      <c r="B19" s="138">
        <f>260+182+47+271+51+154</f>
        <v>965</v>
      </c>
    </row>
    <row r="20" spans="1:2" ht="15.75" x14ac:dyDescent="0.25">
      <c r="A20" s="145" t="s">
        <v>216</v>
      </c>
      <c r="B20" s="140">
        <f>716+308+423+412+567</f>
        <v>2426</v>
      </c>
    </row>
    <row r="21" spans="1:2" ht="15.75" x14ac:dyDescent="0.25">
      <c r="A21" s="146"/>
      <c r="B21" s="142"/>
    </row>
    <row r="22" spans="1:2" ht="15.75" x14ac:dyDescent="0.25">
      <c r="A22" s="146"/>
      <c r="B22" s="142"/>
    </row>
    <row r="23" spans="1:2" ht="15.75" x14ac:dyDescent="0.25">
      <c r="A23" s="147" t="s">
        <v>217</v>
      </c>
      <c r="B23" s="148">
        <f>1011+213+176+415</f>
        <v>1815</v>
      </c>
    </row>
    <row r="24" spans="1:2" x14ac:dyDescent="0.25">
      <c r="A24" s="129"/>
      <c r="B24" s="142"/>
    </row>
    <row r="25" spans="1:2" x14ac:dyDescent="0.25">
      <c r="A25" s="129"/>
      <c r="B25" s="129"/>
    </row>
    <row r="26" spans="1:2" ht="15.75" x14ac:dyDescent="0.25">
      <c r="A26" s="149" t="s">
        <v>219</v>
      </c>
      <c r="B26" s="150">
        <f>B23+B20+B19</f>
        <v>5206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26"/>
  <sheetViews>
    <sheetView workbookViewId="0">
      <selection activeCell="B23" sqref="B23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62" t="s">
        <v>206</v>
      </c>
      <c r="B1" s="162"/>
    </row>
    <row r="2" spans="1:2" ht="18.75" x14ac:dyDescent="0.3">
      <c r="A2" s="162" t="s">
        <v>207</v>
      </c>
      <c r="B2" s="162"/>
    </row>
    <row r="3" spans="1:2" x14ac:dyDescent="0.25">
      <c r="A3" s="129"/>
      <c r="B3" s="129"/>
    </row>
    <row r="4" spans="1:2" ht="18" x14ac:dyDescent="0.25">
      <c r="A4" s="163" t="s">
        <v>218</v>
      </c>
      <c r="B4" s="163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64" t="s">
        <v>230</v>
      </c>
      <c r="B7" s="164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260+182+47+271+51+154+176</f>
        <v>1141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2" x14ac:dyDescent="0.25">
      <c r="A17" s="144"/>
      <c r="B17" s="142"/>
    </row>
    <row r="18" spans="1:2" ht="15.75" x14ac:dyDescent="0.25">
      <c r="A18" s="135" t="s">
        <v>214</v>
      </c>
      <c r="B18" s="136">
        <v>0</v>
      </c>
    </row>
    <row r="19" spans="1:2" ht="15.75" x14ac:dyDescent="0.25">
      <c r="A19" s="137" t="s">
        <v>215</v>
      </c>
      <c r="B19" s="138">
        <f>260+182+47+271+51+154+176</f>
        <v>1141</v>
      </c>
    </row>
    <row r="20" spans="1:2" ht="15.75" x14ac:dyDescent="0.25">
      <c r="A20" s="145" t="s">
        <v>216</v>
      </c>
      <c r="B20" s="140">
        <f>716+308+423+412+567+1871</f>
        <v>4297</v>
      </c>
    </row>
    <row r="21" spans="1:2" ht="15.75" x14ac:dyDescent="0.25">
      <c r="A21" s="146"/>
      <c r="B21" s="142"/>
    </row>
    <row r="22" spans="1:2" ht="15.75" x14ac:dyDescent="0.25">
      <c r="A22" s="146"/>
      <c r="B22" s="142"/>
    </row>
    <row r="23" spans="1:2" ht="15.75" x14ac:dyDescent="0.25">
      <c r="A23" s="147" t="s">
        <v>217</v>
      </c>
      <c r="B23" s="148">
        <f>1011+213+176+415+204</f>
        <v>2019</v>
      </c>
    </row>
    <row r="24" spans="1:2" x14ac:dyDescent="0.25">
      <c r="A24" s="129"/>
      <c r="B24" s="142"/>
    </row>
    <row r="25" spans="1:2" x14ac:dyDescent="0.25">
      <c r="A25" s="129"/>
      <c r="B25" s="129"/>
    </row>
    <row r="26" spans="1:2" ht="15.75" x14ac:dyDescent="0.25">
      <c r="A26" s="149" t="s">
        <v>219</v>
      </c>
      <c r="B26" s="150">
        <f>B23+B20+B19</f>
        <v>7457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26"/>
  <sheetViews>
    <sheetView workbookViewId="0">
      <selection activeCell="E20" sqref="E20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62" t="s">
        <v>206</v>
      </c>
      <c r="B1" s="162"/>
    </row>
    <row r="2" spans="1:2" ht="18.75" x14ac:dyDescent="0.3">
      <c r="A2" s="162" t="s">
        <v>207</v>
      </c>
      <c r="B2" s="162"/>
    </row>
    <row r="3" spans="1:2" x14ac:dyDescent="0.25">
      <c r="A3" s="129"/>
      <c r="B3" s="129"/>
    </row>
    <row r="4" spans="1:2" ht="18" x14ac:dyDescent="0.25">
      <c r="A4" s="163" t="s">
        <v>218</v>
      </c>
      <c r="B4" s="163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64" t="s">
        <v>234</v>
      </c>
      <c r="B7" s="164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260+182+47+271+51+154+176+467</f>
        <v>1608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2" x14ac:dyDescent="0.25">
      <c r="A17" s="144"/>
      <c r="B17" s="142"/>
    </row>
    <row r="18" spans="1:2" ht="15.75" x14ac:dyDescent="0.25">
      <c r="A18" s="135" t="s">
        <v>214</v>
      </c>
      <c r="B18" s="136">
        <v>0</v>
      </c>
    </row>
    <row r="19" spans="1:2" ht="15.75" x14ac:dyDescent="0.25">
      <c r="A19" s="137" t="s">
        <v>215</v>
      </c>
      <c r="B19" s="138">
        <f>260+182+47+271+51+154+176+467</f>
        <v>1608</v>
      </c>
    </row>
    <row r="20" spans="1:2" ht="15.75" x14ac:dyDescent="0.25">
      <c r="A20" s="145" t="s">
        <v>216</v>
      </c>
      <c r="B20" s="140">
        <f>716+308+423+412+567+1871+451</f>
        <v>4748</v>
      </c>
    </row>
    <row r="21" spans="1:2" ht="15.75" x14ac:dyDescent="0.25">
      <c r="A21" s="146"/>
      <c r="B21" s="142"/>
    </row>
    <row r="22" spans="1:2" ht="15.75" x14ac:dyDescent="0.25">
      <c r="A22" s="146"/>
      <c r="B22" s="142"/>
    </row>
    <row r="23" spans="1:2" ht="15.75" x14ac:dyDescent="0.25">
      <c r="A23" s="147" t="s">
        <v>217</v>
      </c>
      <c r="B23" s="148">
        <f>1011+213+176+415+204+295</f>
        <v>2314</v>
      </c>
    </row>
    <row r="24" spans="1:2" x14ac:dyDescent="0.25">
      <c r="A24" s="129"/>
      <c r="B24" s="142"/>
    </row>
    <row r="25" spans="1:2" x14ac:dyDescent="0.25">
      <c r="A25" s="129"/>
      <c r="B25" s="129"/>
    </row>
    <row r="26" spans="1:2" ht="15.75" x14ac:dyDescent="0.25">
      <c r="A26" s="149" t="s">
        <v>219</v>
      </c>
      <c r="B26" s="150">
        <f>B23+B20+B19</f>
        <v>8670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26"/>
  <sheetViews>
    <sheetView workbookViewId="0">
      <selection activeCell="H34" sqref="H34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62" t="s">
        <v>206</v>
      </c>
      <c r="B1" s="162"/>
    </row>
    <row r="2" spans="1:2" ht="18.75" x14ac:dyDescent="0.3">
      <c r="A2" s="162" t="s">
        <v>207</v>
      </c>
      <c r="B2" s="162"/>
    </row>
    <row r="3" spans="1:2" x14ac:dyDescent="0.25">
      <c r="A3" s="129"/>
      <c r="B3" s="129"/>
    </row>
    <row r="4" spans="1:2" ht="18" x14ac:dyDescent="0.25">
      <c r="A4" s="163" t="s">
        <v>218</v>
      </c>
      <c r="B4" s="163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64" t="s">
        <v>235</v>
      </c>
      <c r="B7" s="164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f>260+182+47+271+51+154+176+467+305</f>
        <v>1913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2" x14ac:dyDescent="0.25">
      <c r="A17" s="144"/>
      <c r="B17" s="142"/>
    </row>
    <row r="18" spans="1:2" ht="15.75" x14ac:dyDescent="0.25">
      <c r="A18" s="135" t="s">
        <v>214</v>
      </c>
      <c r="B18" s="136">
        <v>0</v>
      </c>
    </row>
    <row r="19" spans="1:2" ht="15.75" x14ac:dyDescent="0.25">
      <c r="A19" s="137" t="s">
        <v>215</v>
      </c>
      <c r="B19" s="138">
        <f>260+182+47+271+51+154+176+467+305</f>
        <v>1913</v>
      </c>
    </row>
    <row r="20" spans="1:2" ht="15.75" x14ac:dyDescent="0.25">
      <c r="A20" s="145" t="s">
        <v>216</v>
      </c>
      <c r="B20" s="140">
        <f>716+308+423+412+567+1871+451+327</f>
        <v>5075</v>
      </c>
    </row>
    <row r="21" spans="1:2" ht="15.75" x14ac:dyDescent="0.25">
      <c r="A21" s="146"/>
      <c r="B21" s="142"/>
    </row>
    <row r="22" spans="1:2" ht="15.75" x14ac:dyDescent="0.25">
      <c r="A22" s="146"/>
      <c r="B22" s="142"/>
    </row>
    <row r="23" spans="1:2" ht="15.75" x14ac:dyDescent="0.25">
      <c r="A23" s="147" t="s">
        <v>217</v>
      </c>
      <c r="B23" s="148">
        <f>1011+213+176+415+204+295+336</f>
        <v>2650</v>
      </c>
    </row>
    <row r="24" spans="1:2" x14ac:dyDescent="0.25">
      <c r="A24" s="129"/>
      <c r="B24" s="142"/>
    </row>
    <row r="25" spans="1:2" x14ac:dyDescent="0.25">
      <c r="A25" s="129"/>
      <c r="B25" s="129"/>
    </row>
    <row r="26" spans="1:2" ht="15.75" x14ac:dyDescent="0.25">
      <c r="A26" s="149" t="s">
        <v>219</v>
      </c>
      <c r="B26" s="150">
        <f>B23+B20+B19</f>
        <v>9638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28"/>
  <sheetViews>
    <sheetView tabSelected="1" workbookViewId="0">
      <selection activeCell="F28" sqref="F28"/>
    </sheetView>
  </sheetViews>
  <sheetFormatPr baseColWidth="10" defaultRowHeight="15" x14ac:dyDescent="0.25"/>
  <cols>
    <col min="1" max="1" width="68.28515625" bestFit="1" customWidth="1"/>
  </cols>
  <sheetData>
    <row r="1" spans="1:2" ht="18.75" x14ac:dyDescent="0.3">
      <c r="A1" s="162" t="s">
        <v>206</v>
      </c>
      <c r="B1" s="162"/>
    </row>
    <row r="2" spans="1:2" ht="18.75" x14ac:dyDescent="0.3">
      <c r="A2" s="162" t="s">
        <v>207</v>
      </c>
      <c r="B2" s="162"/>
    </row>
    <row r="3" spans="1:2" x14ac:dyDescent="0.25">
      <c r="A3" s="129"/>
      <c r="B3" s="129"/>
    </row>
    <row r="4" spans="1:2" ht="18" x14ac:dyDescent="0.25">
      <c r="A4" s="163" t="s">
        <v>218</v>
      </c>
      <c r="B4" s="163"/>
    </row>
    <row r="5" spans="1:2" ht="15.75" x14ac:dyDescent="0.25">
      <c r="A5" s="130"/>
      <c r="B5" s="129"/>
    </row>
    <row r="6" spans="1:2" ht="15.75" x14ac:dyDescent="0.25">
      <c r="A6" s="131"/>
      <c r="B6" s="129"/>
    </row>
    <row r="7" spans="1:2" ht="15.75" x14ac:dyDescent="0.25">
      <c r="A7" s="164" t="s">
        <v>237</v>
      </c>
      <c r="B7" s="164"/>
    </row>
    <row r="8" spans="1:2" x14ac:dyDescent="0.25">
      <c r="A8" s="129"/>
      <c r="B8" s="129"/>
    </row>
    <row r="9" spans="1:2" ht="15.75" thickBot="1" x14ac:dyDescent="0.3">
      <c r="A9" s="129"/>
      <c r="B9" s="129"/>
    </row>
    <row r="10" spans="1:2" ht="15.75" thickBot="1" x14ac:dyDescent="0.3">
      <c r="A10" s="132" t="s">
        <v>208</v>
      </c>
      <c r="B10" s="133" t="s">
        <v>209</v>
      </c>
    </row>
    <row r="11" spans="1:2" x14ac:dyDescent="0.25">
      <c r="A11" s="134"/>
      <c r="B11" s="129"/>
    </row>
    <row r="12" spans="1:2" ht="15.75" x14ac:dyDescent="0.25">
      <c r="A12" s="135" t="s">
        <v>210</v>
      </c>
      <c r="B12" s="136">
        <v>0</v>
      </c>
    </row>
    <row r="13" spans="1:2" ht="15.75" x14ac:dyDescent="0.25">
      <c r="A13" s="137" t="s">
        <v>211</v>
      </c>
      <c r="B13" s="138">
        <v>0</v>
      </c>
    </row>
    <row r="14" spans="1:2" ht="15.75" x14ac:dyDescent="0.25">
      <c r="A14" s="139" t="s">
        <v>212</v>
      </c>
      <c r="B14" s="140">
        <v>2095</v>
      </c>
    </row>
    <row r="15" spans="1:2" ht="15.75" x14ac:dyDescent="0.25">
      <c r="A15" s="141"/>
      <c r="B15" s="142"/>
    </row>
    <row r="16" spans="1:2" ht="15.75" x14ac:dyDescent="0.25">
      <c r="A16" s="143" t="s">
        <v>213</v>
      </c>
      <c r="B16" s="142"/>
    </row>
    <row r="17" spans="1:6" x14ac:dyDescent="0.25">
      <c r="A17" s="144"/>
      <c r="B17" s="142"/>
    </row>
    <row r="18" spans="1:6" ht="15.75" x14ac:dyDescent="0.25">
      <c r="A18" s="135" t="s">
        <v>214</v>
      </c>
      <c r="B18" s="136">
        <v>0</v>
      </c>
    </row>
    <row r="19" spans="1:6" ht="15.75" x14ac:dyDescent="0.25">
      <c r="A19" s="137" t="s">
        <v>215</v>
      </c>
      <c r="B19" s="138">
        <v>2095</v>
      </c>
    </row>
    <row r="20" spans="1:6" ht="15.75" x14ac:dyDescent="0.25">
      <c r="A20" s="145" t="s">
        <v>216</v>
      </c>
      <c r="B20" s="140">
        <v>5345</v>
      </c>
    </row>
    <row r="21" spans="1:6" ht="15.75" x14ac:dyDescent="0.25">
      <c r="A21" s="146"/>
      <c r="B21" s="142"/>
    </row>
    <row r="22" spans="1:6" ht="15.75" x14ac:dyDescent="0.25">
      <c r="A22" s="146"/>
      <c r="B22" s="142"/>
    </row>
    <row r="23" spans="1:6" ht="15.75" x14ac:dyDescent="0.25">
      <c r="A23" s="147" t="s">
        <v>217</v>
      </c>
      <c r="B23" s="148">
        <v>2937</v>
      </c>
    </row>
    <row r="24" spans="1:6" x14ac:dyDescent="0.25">
      <c r="A24" s="129"/>
      <c r="B24" s="142"/>
    </row>
    <row r="25" spans="1:6" x14ac:dyDescent="0.25">
      <c r="A25" s="129"/>
      <c r="B25" s="129"/>
    </row>
    <row r="26" spans="1:6" ht="15.75" x14ac:dyDescent="0.25">
      <c r="A26" s="149" t="s">
        <v>219</v>
      </c>
      <c r="B26" s="150">
        <f>B23+B20+B19</f>
        <v>10377</v>
      </c>
    </row>
    <row r="28" spans="1:6" x14ac:dyDescent="0.25">
      <c r="F28" s="155"/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20"/>
  <sheetViews>
    <sheetView topLeftCell="A143" workbookViewId="0">
      <selection activeCell="M70" sqref="M70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1" width="12.28515625" style="3" customWidth="1"/>
    <col min="12" max="12" width="11.7109375" style="3" customWidth="1"/>
    <col min="13" max="13" width="13.140625" style="3" customWidth="1"/>
    <col min="14" max="16384" width="30" style="3"/>
  </cols>
  <sheetData>
    <row r="1" spans="1:11" x14ac:dyDescent="0.2">
      <c r="A1" s="1"/>
      <c r="B1" s="1"/>
      <c r="C1" s="2"/>
      <c r="D1" s="2"/>
      <c r="E1" s="2"/>
      <c r="F1" s="1"/>
      <c r="G1" s="1"/>
    </row>
    <row r="2" spans="1:11" x14ac:dyDescent="0.2">
      <c r="A2" s="161" t="s">
        <v>226</v>
      </c>
      <c r="B2" s="161"/>
      <c r="C2" s="161"/>
      <c r="D2" s="161"/>
      <c r="E2" s="161"/>
      <c r="F2" s="161"/>
      <c r="G2" s="161"/>
      <c r="H2" s="161"/>
      <c r="I2" s="161"/>
    </row>
    <row r="3" spans="1:11" x14ac:dyDescent="0.2">
      <c r="A3" s="159" t="s">
        <v>227</v>
      </c>
      <c r="B3" s="159"/>
      <c r="C3" s="159"/>
      <c r="D3" s="159"/>
      <c r="E3" s="159"/>
      <c r="F3" s="159"/>
      <c r="G3" s="159"/>
      <c r="H3" s="159"/>
      <c r="I3" s="159"/>
    </row>
    <row r="4" spans="1:11" ht="12" thickBot="1" x14ac:dyDescent="0.25">
      <c r="A4" s="1"/>
      <c r="B4" s="1"/>
      <c r="C4" s="2"/>
      <c r="D4" s="2"/>
      <c r="E4" s="2"/>
      <c r="F4" s="1"/>
      <c r="G4" s="1"/>
    </row>
    <row r="5" spans="1:11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</row>
    <row r="6" spans="1:11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2" t="s">
        <v>220</v>
      </c>
      <c r="J6" s="152" t="s">
        <v>221</v>
      </c>
      <c r="K6" s="152" t="s">
        <v>223</v>
      </c>
    </row>
    <row r="7" spans="1:11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1" ht="12" thickBot="1" x14ac:dyDescent="0.25">
      <c r="A8" s="13" t="s">
        <v>8</v>
      </c>
      <c r="B8" s="14"/>
      <c r="C8" s="15"/>
      <c r="D8" s="14"/>
      <c r="E8" s="16">
        <f t="shared" ref="E8:K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102</v>
      </c>
    </row>
    <row r="9" spans="1:11" x14ac:dyDescent="0.2">
      <c r="A9" s="17"/>
      <c r="B9" s="17"/>
      <c r="C9" s="17"/>
      <c r="D9" s="17"/>
      <c r="E9" s="17"/>
      <c r="F9" s="1"/>
      <c r="G9" s="1"/>
      <c r="J9" s="127"/>
    </row>
    <row r="10" spans="1:11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>
        <f>SUM(I10:J10)</f>
        <v>0</v>
      </c>
    </row>
    <row r="11" spans="1:11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>
        <f t="shared" ref="K11:K30" si="1">SUM(I11:J11)</f>
        <v>0</v>
      </c>
    </row>
    <row r="12" spans="1:11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>
        <f t="shared" si="1"/>
        <v>0</v>
      </c>
    </row>
    <row r="13" spans="1:11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>
        <f t="shared" si="1"/>
        <v>0</v>
      </c>
    </row>
    <row r="14" spans="1:11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>
        <f t="shared" si="1"/>
        <v>0</v>
      </c>
    </row>
    <row r="15" spans="1:11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>
        <f t="shared" si="1"/>
        <v>0</v>
      </c>
    </row>
    <row r="16" spans="1:11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>
        <f t="shared" si="1"/>
        <v>0</v>
      </c>
    </row>
    <row r="17" spans="1:11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>
        <f t="shared" si="1"/>
        <v>0</v>
      </c>
    </row>
    <row r="18" spans="1:11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>
        <f t="shared" si="1"/>
        <v>0</v>
      </c>
    </row>
    <row r="19" spans="1:11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>
        <f t="shared" si="1"/>
        <v>0</v>
      </c>
    </row>
    <row r="20" spans="1:11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>
        <f t="shared" si="1"/>
        <v>0</v>
      </c>
    </row>
    <row r="21" spans="1:11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>
        <f t="shared" si="1"/>
        <v>0</v>
      </c>
    </row>
    <row r="22" spans="1:11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>
        <f t="shared" si="1"/>
        <v>0</v>
      </c>
    </row>
    <row r="23" spans="1:11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f t="shared" si="1"/>
        <v>63</v>
      </c>
    </row>
    <row r="24" spans="1:11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>
        <f t="shared" si="1"/>
        <v>0</v>
      </c>
    </row>
    <row r="25" spans="1:11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>
        <f t="shared" si="1"/>
        <v>0</v>
      </c>
    </row>
    <row r="26" spans="1:11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>
        <f t="shared" si="1"/>
        <v>0</v>
      </c>
    </row>
    <row r="27" spans="1:11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f t="shared" si="1"/>
        <v>39</v>
      </c>
    </row>
    <row r="28" spans="1:11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>
        <f t="shared" si="1"/>
        <v>0</v>
      </c>
    </row>
    <row r="29" spans="1:11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>
        <f t="shared" si="1"/>
        <v>0</v>
      </c>
    </row>
    <row r="30" spans="1:11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>
        <f t="shared" si="1"/>
        <v>0</v>
      </c>
    </row>
    <row r="31" spans="1:11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1" ht="12" thickBot="1" x14ac:dyDescent="0.25">
      <c r="A32" s="44" t="s">
        <v>42</v>
      </c>
      <c r="B32" s="45"/>
      <c r="C32" s="45"/>
      <c r="D32" s="46"/>
      <c r="E32" s="16">
        <f t="shared" ref="E32:K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</row>
    <row r="33" spans="1:11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1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>
        <f>SUM(I34:J34)</f>
        <v>0</v>
      </c>
    </row>
    <row r="35" spans="1:11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>
        <f t="shared" ref="K35:K41" si="3">SUM(I35:J35)</f>
        <v>0</v>
      </c>
    </row>
    <row r="36" spans="1:11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>
        <f t="shared" si="3"/>
        <v>0</v>
      </c>
    </row>
    <row r="37" spans="1:11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>
        <f t="shared" si="3"/>
        <v>0</v>
      </c>
    </row>
    <row r="38" spans="1:11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>
        <f t="shared" si="3"/>
        <v>0</v>
      </c>
    </row>
    <row r="39" spans="1:11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>
        <f t="shared" si="3"/>
        <v>0</v>
      </c>
    </row>
    <row r="40" spans="1:11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>
        <f t="shared" si="3"/>
        <v>0</v>
      </c>
    </row>
    <row r="41" spans="1:11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>
        <f t="shared" si="3"/>
        <v>0</v>
      </c>
    </row>
    <row r="42" spans="1:11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1" ht="12" thickBot="1" x14ac:dyDescent="0.25">
      <c r="A43" s="13" t="s">
        <v>55</v>
      </c>
      <c r="B43" s="14"/>
      <c r="C43" s="49"/>
      <c r="D43" s="46"/>
      <c r="E43" s="16">
        <f t="shared" ref="E43:K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311</v>
      </c>
    </row>
    <row r="44" spans="1:11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1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>
        <f>SUM(I45:J45)</f>
        <v>0</v>
      </c>
    </row>
    <row r="46" spans="1:11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f t="shared" ref="K46:K67" si="5">SUM(I46:J46)</f>
        <v>140</v>
      </c>
    </row>
    <row r="47" spans="1:11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>
        <f t="shared" si="5"/>
        <v>0</v>
      </c>
    </row>
    <row r="48" spans="1:11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>
        <f t="shared" si="5"/>
        <v>0</v>
      </c>
    </row>
    <row r="49" spans="1:11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>
        <f t="shared" si="5"/>
        <v>0</v>
      </c>
    </row>
    <row r="50" spans="1:11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>
        <f t="shared" si="5"/>
        <v>0</v>
      </c>
    </row>
    <row r="51" spans="1:11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>
        <f t="shared" si="5"/>
        <v>0</v>
      </c>
    </row>
    <row r="52" spans="1:11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>
        <f t="shared" si="5"/>
        <v>152</v>
      </c>
    </row>
    <row r="53" spans="1:11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>
        <f t="shared" si="5"/>
        <v>0</v>
      </c>
    </row>
    <row r="54" spans="1:11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>
        <f t="shared" si="5"/>
        <v>0</v>
      </c>
    </row>
    <row r="55" spans="1:11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>
        <f t="shared" si="5"/>
        <v>0</v>
      </c>
    </row>
    <row r="56" spans="1:11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>
        <f t="shared" si="5"/>
        <v>0</v>
      </c>
    </row>
    <row r="57" spans="1:11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>
        <f t="shared" si="5"/>
        <v>0</v>
      </c>
    </row>
    <row r="58" spans="1:11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>
        <f t="shared" si="5"/>
        <v>0</v>
      </c>
    </row>
    <row r="59" spans="1:11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>
        <f t="shared" si="5"/>
        <v>0</v>
      </c>
    </row>
    <row r="60" spans="1:11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>
        <f t="shared" si="5"/>
        <v>0</v>
      </c>
    </row>
    <row r="61" spans="1:11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>
        <f t="shared" si="5"/>
        <v>0</v>
      </c>
    </row>
    <row r="62" spans="1:11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>
        <f t="shared" si="5"/>
        <v>0</v>
      </c>
    </row>
    <row r="63" spans="1:11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>
        <f t="shared" si="5"/>
        <v>0</v>
      </c>
    </row>
    <row r="64" spans="1:11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>
        <f t="shared" si="5"/>
        <v>19</v>
      </c>
    </row>
    <row r="65" spans="1:13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>
        <f t="shared" si="5"/>
        <v>0</v>
      </c>
    </row>
    <row r="66" spans="1:13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>
        <f t="shared" si="5"/>
        <v>0</v>
      </c>
    </row>
    <row r="67" spans="1:13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>
        <f t="shared" si="5"/>
        <v>0</v>
      </c>
    </row>
    <row r="68" spans="1:13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3" ht="12" thickBot="1" x14ac:dyDescent="0.25">
      <c r="A69" s="56" t="s">
        <v>80</v>
      </c>
      <c r="B69" s="57"/>
      <c r="C69" s="15"/>
      <c r="D69" s="14"/>
      <c r="E69" s="16">
        <f t="shared" ref="E69:K69" si="6">SUM(E71:E91)</f>
        <v>272976.37343000004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1040</v>
      </c>
    </row>
    <row r="70" spans="1:13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  <c r="M70" s="156">
        <f>J69/J210</f>
        <v>0.29199999999999998</v>
      </c>
    </row>
    <row r="71" spans="1:13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>
        <f>SUM(I71:J71)</f>
        <v>0</v>
      </c>
    </row>
    <row r="72" spans="1:13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>
        <f t="shared" ref="K72:K91" si="7">SUM(I72:J72)</f>
        <v>0</v>
      </c>
    </row>
    <row r="73" spans="1:13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>
        <f t="shared" si="7"/>
        <v>0</v>
      </c>
    </row>
    <row r="74" spans="1:13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>
        <f t="shared" si="7"/>
        <v>572</v>
      </c>
    </row>
    <row r="75" spans="1:13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>
        <f t="shared" si="7"/>
        <v>0</v>
      </c>
    </row>
    <row r="76" spans="1:13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>
        <f t="shared" si="7"/>
        <v>26</v>
      </c>
    </row>
    <row r="77" spans="1:13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>
        <f t="shared" si="7"/>
        <v>0</v>
      </c>
    </row>
    <row r="78" spans="1:13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f t="shared" si="7"/>
        <v>14</v>
      </c>
    </row>
    <row r="79" spans="1:13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  <c r="J79" s="151"/>
      <c r="K79" s="151">
        <f t="shared" si="7"/>
        <v>0</v>
      </c>
    </row>
    <row r="80" spans="1:13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151">
        <v>215</v>
      </c>
      <c r="J80" s="151">
        <v>213</v>
      </c>
      <c r="K80" s="151">
        <f t="shared" si="7"/>
        <v>428</v>
      </c>
    </row>
    <row r="81" spans="1:11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  <c r="J81" s="151"/>
      <c r="K81" s="151">
        <f t="shared" si="7"/>
        <v>0</v>
      </c>
    </row>
    <row r="82" spans="1:11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  <c r="J82" s="151"/>
      <c r="K82" s="151">
        <f t="shared" si="7"/>
        <v>0</v>
      </c>
    </row>
    <row r="83" spans="1:11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  <c r="J83" s="151"/>
      <c r="K83" s="151">
        <f t="shared" si="7"/>
        <v>0</v>
      </c>
    </row>
    <row r="84" spans="1:11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  <c r="J84" s="151"/>
      <c r="K84" s="151">
        <f t="shared" si="7"/>
        <v>0</v>
      </c>
    </row>
    <row r="85" spans="1:11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  <c r="J85" s="151"/>
      <c r="K85" s="151">
        <f t="shared" si="7"/>
        <v>0</v>
      </c>
    </row>
    <row r="86" spans="1:11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  <c r="J86" s="151"/>
      <c r="K86" s="151">
        <f t="shared" si="7"/>
        <v>0</v>
      </c>
    </row>
    <row r="87" spans="1:11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  <c r="J87" s="151"/>
      <c r="K87" s="151">
        <f t="shared" si="7"/>
        <v>0</v>
      </c>
    </row>
    <row r="88" spans="1:11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  <c r="J88" s="151"/>
      <c r="K88" s="151">
        <f t="shared" si="7"/>
        <v>0</v>
      </c>
    </row>
    <row r="89" spans="1:11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  <c r="J89" s="151"/>
      <c r="K89" s="151">
        <f t="shared" si="7"/>
        <v>0</v>
      </c>
    </row>
    <row r="90" spans="1:11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  <c r="J90" s="151"/>
      <c r="K90" s="151">
        <f t="shared" si="7"/>
        <v>0</v>
      </c>
    </row>
    <row r="91" spans="1:11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  <c r="J91" s="151"/>
      <c r="K91" s="151">
        <f t="shared" si="7"/>
        <v>0</v>
      </c>
    </row>
    <row r="92" spans="1:11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11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 t="shared" ref="F93:K93" si="8">SUM(F95:F102)</f>
        <v>2368</v>
      </c>
      <c r="G93" s="16">
        <f t="shared" si="8"/>
        <v>2756</v>
      </c>
      <c r="H93" s="16">
        <f t="shared" si="8"/>
        <v>3111</v>
      </c>
      <c r="I93" s="16">
        <f t="shared" si="8"/>
        <v>160</v>
      </c>
      <c r="J93" s="16">
        <f t="shared" si="8"/>
        <v>10</v>
      </c>
      <c r="K93" s="16">
        <f t="shared" si="8"/>
        <v>170</v>
      </c>
    </row>
    <row r="94" spans="1:11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11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  <c r="J95" s="151"/>
      <c r="K95" s="151">
        <f>SUM(I95:J95)</f>
        <v>0</v>
      </c>
    </row>
    <row r="96" spans="1:11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  <c r="J96" s="151">
        <v>10</v>
      </c>
      <c r="K96" s="151">
        <f t="shared" ref="K96:K102" si="9">SUM(I96:J96)</f>
        <v>10</v>
      </c>
    </row>
    <row r="97" spans="1:11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  <c r="J97" s="151"/>
      <c r="K97" s="151">
        <f t="shared" si="9"/>
        <v>0</v>
      </c>
    </row>
    <row r="98" spans="1:11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  <c r="J98" s="151"/>
      <c r="K98" s="151">
        <f t="shared" si="9"/>
        <v>0</v>
      </c>
    </row>
    <row r="99" spans="1:11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  <c r="J99" s="151"/>
      <c r="K99" s="151">
        <f t="shared" si="9"/>
        <v>0</v>
      </c>
    </row>
    <row r="100" spans="1:11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  <c r="J100" s="151"/>
      <c r="K100" s="151">
        <f t="shared" si="9"/>
        <v>160</v>
      </c>
    </row>
    <row r="101" spans="1:11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  <c r="J101" s="151"/>
      <c r="K101" s="151">
        <f t="shared" si="9"/>
        <v>0</v>
      </c>
    </row>
    <row r="102" spans="1:11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  <c r="J102" s="151"/>
      <c r="K102" s="151">
        <f t="shared" si="9"/>
        <v>0</v>
      </c>
    </row>
    <row r="103" spans="1:11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11" ht="12" thickBot="1" x14ac:dyDescent="0.25">
      <c r="A104" s="44" t="s">
        <v>110</v>
      </c>
      <c r="B104" s="45"/>
      <c r="C104" s="45"/>
      <c r="D104" s="46"/>
      <c r="E104" s="16">
        <f t="shared" ref="E104:K104" si="10">SUM(E106:E129)</f>
        <v>35998</v>
      </c>
      <c r="F104" s="16">
        <f t="shared" si="10"/>
        <v>2973</v>
      </c>
      <c r="G104" s="16">
        <f t="shared" si="10"/>
        <v>3273</v>
      </c>
      <c r="H104" s="16">
        <f t="shared" si="10"/>
        <v>1991</v>
      </c>
      <c r="I104" s="16">
        <f t="shared" si="10"/>
        <v>41</v>
      </c>
      <c r="J104" s="16">
        <f t="shared" si="10"/>
        <v>4</v>
      </c>
      <c r="K104" s="16">
        <f t="shared" si="10"/>
        <v>45</v>
      </c>
    </row>
    <row r="105" spans="1:11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11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  <c r="J106" s="151"/>
      <c r="K106" s="151">
        <f>SUM(I106:J106)</f>
        <v>0</v>
      </c>
    </row>
    <row r="107" spans="1:11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  <c r="J107" s="151"/>
      <c r="K107" s="151">
        <f t="shared" ref="K107:K129" si="11">SUM(I107:J107)</f>
        <v>0</v>
      </c>
    </row>
    <row r="108" spans="1:11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  <c r="J108" s="151"/>
      <c r="K108" s="151">
        <f t="shared" si="11"/>
        <v>0</v>
      </c>
    </row>
    <row r="109" spans="1:11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  <c r="J109" s="151"/>
      <c r="K109" s="151">
        <f t="shared" si="11"/>
        <v>0</v>
      </c>
    </row>
    <row r="110" spans="1:11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151">
        <v>32</v>
      </c>
      <c r="J110" s="151"/>
      <c r="K110" s="151">
        <f t="shared" si="11"/>
        <v>32</v>
      </c>
    </row>
    <row r="111" spans="1:11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151">
        <v>9</v>
      </c>
      <c r="J111" s="151">
        <v>4</v>
      </c>
      <c r="K111" s="151">
        <f t="shared" si="11"/>
        <v>13</v>
      </c>
    </row>
    <row r="112" spans="1:11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  <c r="J112" s="151"/>
      <c r="K112" s="151">
        <f t="shared" si="11"/>
        <v>0</v>
      </c>
    </row>
    <row r="113" spans="1:11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  <c r="J113" s="151"/>
      <c r="K113" s="151">
        <f t="shared" si="11"/>
        <v>0</v>
      </c>
    </row>
    <row r="114" spans="1:11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  <c r="J114" s="151"/>
      <c r="K114" s="151">
        <f t="shared" si="11"/>
        <v>0</v>
      </c>
    </row>
    <row r="115" spans="1:11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  <c r="J115" s="151"/>
      <c r="K115" s="151">
        <f t="shared" si="11"/>
        <v>0</v>
      </c>
    </row>
    <row r="116" spans="1:11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  <c r="J116" s="151"/>
      <c r="K116" s="151">
        <f t="shared" si="11"/>
        <v>0</v>
      </c>
    </row>
    <row r="117" spans="1:11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  <c r="J117" s="151"/>
      <c r="K117" s="151">
        <f t="shared" si="11"/>
        <v>0</v>
      </c>
    </row>
    <row r="118" spans="1:11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>
        <f t="shared" si="11"/>
        <v>0</v>
      </c>
    </row>
    <row r="119" spans="1:11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  <c r="J119" s="151"/>
      <c r="K119" s="151">
        <f t="shared" si="11"/>
        <v>0</v>
      </c>
    </row>
    <row r="120" spans="1:11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  <c r="J120" s="151"/>
      <c r="K120" s="151">
        <f t="shared" si="11"/>
        <v>0</v>
      </c>
    </row>
    <row r="121" spans="1:11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  <c r="J121" s="151">
        <v>0</v>
      </c>
      <c r="K121" s="151">
        <f t="shared" si="11"/>
        <v>0</v>
      </c>
    </row>
    <row r="122" spans="1:11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  <c r="J122" s="151"/>
      <c r="K122" s="151">
        <f t="shared" si="11"/>
        <v>0</v>
      </c>
    </row>
    <row r="123" spans="1:11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  <c r="J123" s="151"/>
      <c r="K123" s="151">
        <f t="shared" si="11"/>
        <v>0</v>
      </c>
    </row>
    <row r="124" spans="1:11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  <c r="J124" s="151"/>
      <c r="K124" s="151">
        <f t="shared" si="11"/>
        <v>0</v>
      </c>
    </row>
    <row r="125" spans="1:11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  <c r="J125" s="151"/>
      <c r="K125" s="151">
        <f t="shared" si="11"/>
        <v>0</v>
      </c>
    </row>
    <row r="126" spans="1:11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  <c r="J126" s="151"/>
      <c r="K126" s="151">
        <f t="shared" si="11"/>
        <v>0</v>
      </c>
    </row>
    <row r="127" spans="1:11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  <c r="J127" s="151"/>
      <c r="K127" s="151">
        <f t="shared" si="11"/>
        <v>0</v>
      </c>
    </row>
    <row r="128" spans="1:11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  <c r="J128" s="151"/>
      <c r="K128" s="151">
        <f t="shared" si="11"/>
        <v>0</v>
      </c>
    </row>
    <row r="129" spans="1:13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  <c r="J129" s="151"/>
      <c r="K129" s="151">
        <f t="shared" si="11"/>
        <v>0</v>
      </c>
    </row>
    <row r="130" spans="1:13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3" ht="12" thickBot="1" x14ac:dyDescent="0.25">
      <c r="A131" s="13" t="s">
        <v>134</v>
      </c>
      <c r="B131" s="14"/>
      <c r="C131" s="14"/>
      <c r="D131" s="14"/>
      <c r="E131" s="16">
        <f t="shared" ref="E131:K131" si="12">SUM(E133:E144)</f>
        <v>17916.504208385999</v>
      </c>
      <c r="F131" s="16">
        <f t="shared" si="12"/>
        <v>1597</v>
      </c>
      <c r="G131" s="16">
        <f t="shared" si="12"/>
        <v>1947</v>
      </c>
      <c r="H131" s="16">
        <f t="shared" si="12"/>
        <v>1775</v>
      </c>
      <c r="I131" s="16">
        <f t="shared" si="12"/>
        <v>399</v>
      </c>
      <c r="J131" s="16">
        <f t="shared" si="12"/>
        <v>291</v>
      </c>
      <c r="K131" s="16">
        <f t="shared" si="12"/>
        <v>690</v>
      </c>
    </row>
    <row r="132" spans="1:13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</row>
    <row r="133" spans="1:13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  <c r="J133" s="151"/>
      <c r="K133" s="151">
        <f>SUM(I133:J133)</f>
        <v>0</v>
      </c>
    </row>
    <row r="134" spans="1:13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  <c r="J134" s="151">
        <f>35+73</f>
        <v>108</v>
      </c>
      <c r="K134" s="151">
        <f t="shared" ref="K134:K144" si="13">SUM(I134:J134)</f>
        <v>150</v>
      </c>
      <c r="M134" s="156">
        <f>J131/J210</f>
        <v>0.38800000000000001</v>
      </c>
    </row>
    <row r="135" spans="1:13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  <c r="J135" s="151"/>
      <c r="K135" s="151">
        <f t="shared" si="13"/>
        <v>240</v>
      </c>
    </row>
    <row r="136" spans="1:13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  <c r="J136" s="151">
        <f>136+47</f>
        <v>183</v>
      </c>
      <c r="K136" s="151">
        <f t="shared" si="13"/>
        <v>300</v>
      </c>
    </row>
    <row r="137" spans="1:13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  <c r="J137" s="151"/>
      <c r="K137" s="151">
        <f t="shared" si="13"/>
        <v>0</v>
      </c>
    </row>
    <row r="138" spans="1:13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  <c r="J138" s="151"/>
      <c r="K138" s="151">
        <f t="shared" si="13"/>
        <v>0</v>
      </c>
    </row>
    <row r="139" spans="1:13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  <c r="J139" s="151"/>
      <c r="K139" s="151">
        <f t="shared" si="13"/>
        <v>0</v>
      </c>
    </row>
    <row r="140" spans="1:13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  <c r="J140" s="151"/>
      <c r="K140" s="151">
        <f t="shared" si="13"/>
        <v>0</v>
      </c>
    </row>
    <row r="141" spans="1:13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  <c r="J141" s="151"/>
      <c r="K141" s="151">
        <f t="shared" si="13"/>
        <v>0</v>
      </c>
    </row>
    <row r="142" spans="1:13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  <c r="J142" s="151"/>
      <c r="K142" s="151">
        <f t="shared" si="13"/>
        <v>0</v>
      </c>
    </row>
    <row r="143" spans="1:13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  <c r="J143" s="151"/>
      <c r="K143" s="151">
        <f t="shared" si="13"/>
        <v>0</v>
      </c>
    </row>
    <row r="144" spans="1:13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  <c r="J144" s="151"/>
      <c r="K144" s="151">
        <f t="shared" si="13"/>
        <v>0</v>
      </c>
    </row>
    <row r="145" spans="1:11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11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 t="shared" ref="F146:K146" si="14">SUM(F148:F171)</f>
        <v>5758</v>
      </c>
      <c r="G146" s="16">
        <f t="shared" si="14"/>
        <v>6358</v>
      </c>
      <c r="H146" s="16">
        <f t="shared" si="14"/>
        <v>5685</v>
      </c>
      <c r="I146" s="16">
        <f t="shared" si="14"/>
        <v>192</v>
      </c>
      <c r="J146" s="16">
        <f t="shared" si="14"/>
        <v>0</v>
      </c>
      <c r="K146" s="16">
        <f t="shared" si="14"/>
        <v>192</v>
      </c>
    </row>
    <row r="147" spans="1:11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11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  <c r="J148" s="151"/>
      <c r="K148" s="151">
        <f>SUM(I148:J148)</f>
        <v>0</v>
      </c>
    </row>
    <row r="149" spans="1:11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  <c r="J149" s="151"/>
      <c r="K149" s="151">
        <f t="shared" ref="K149:K183" si="15">SUM(I149:J149)</f>
        <v>0</v>
      </c>
    </row>
    <row r="150" spans="1:11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  <c r="J150" s="151"/>
      <c r="K150" s="151">
        <f t="shared" si="15"/>
        <v>0</v>
      </c>
    </row>
    <row r="151" spans="1:11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  <c r="J151" s="151"/>
      <c r="K151" s="151">
        <f t="shared" si="15"/>
        <v>0</v>
      </c>
    </row>
    <row r="152" spans="1:11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  <c r="J152" s="151"/>
      <c r="K152" s="151">
        <f t="shared" si="15"/>
        <v>0</v>
      </c>
    </row>
    <row r="153" spans="1:11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  <c r="J153" s="151"/>
      <c r="K153" s="151">
        <f t="shared" si="15"/>
        <v>0</v>
      </c>
    </row>
    <row r="154" spans="1:11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  <c r="J154" s="151"/>
      <c r="K154" s="151">
        <f t="shared" si="15"/>
        <v>0</v>
      </c>
    </row>
    <row r="155" spans="1:11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  <c r="J155" s="151"/>
      <c r="K155" s="151">
        <f t="shared" si="15"/>
        <v>0</v>
      </c>
    </row>
    <row r="156" spans="1:11" x14ac:dyDescent="0.2">
      <c r="A156" s="27" t="s">
        <v>153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151">
        <v>62</v>
      </c>
      <c r="J156" s="151"/>
      <c r="K156" s="151">
        <f t="shared" si="15"/>
        <v>62</v>
      </c>
    </row>
    <row r="157" spans="1:11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  <c r="J157" s="151"/>
      <c r="K157" s="151">
        <f t="shared" si="15"/>
        <v>0</v>
      </c>
    </row>
    <row r="158" spans="1:11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151">
        <v>61</v>
      </c>
      <c r="J158" s="151"/>
      <c r="K158" s="151">
        <f t="shared" si="15"/>
        <v>61</v>
      </c>
    </row>
    <row r="159" spans="1:11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151">
        <v>10</v>
      </c>
      <c r="J159" s="151"/>
      <c r="K159" s="151">
        <f t="shared" si="15"/>
        <v>10</v>
      </c>
    </row>
    <row r="160" spans="1:11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151">
        <v>49</v>
      </c>
      <c r="J160" s="151"/>
      <c r="K160" s="151">
        <f t="shared" si="15"/>
        <v>49</v>
      </c>
    </row>
    <row r="161" spans="1:11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  <c r="J161" s="151"/>
      <c r="K161" s="151">
        <f t="shared" si="15"/>
        <v>0</v>
      </c>
    </row>
    <row r="162" spans="1:11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  <c r="J162" s="151"/>
      <c r="K162" s="151">
        <f t="shared" si="15"/>
        <v>0</v>
      </c>
    </row>
    <row r="163" spans="1:11" x14ac:dyDescent="0.2">
      <c r="A163" s="27" t="s">
        <v>153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  <c r="J163" s="151"/>
      <c r="K163" s="151">
        <f t="shared" si="15"/>
        <v>0</v>
      </c>
    </row>
    <row r="164" spans="1:11" x14ac:dyDescent="0.2">
      <c r="A164" s="27" t="s">
        <v>153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151">
        <v>10</v>
      </c>
      <c r="J164" s="151"/>
      <c r="K164" s="151">
        <f t="shared" si="15"/>
        <v>10</v>
      </c>
    </row>
    <row r="165" spans="1:11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  <c r="J165" s="151"/>
      <c r="K165" s="151">
        <f t="shared" si="15"/>
        <v>0</v>
      </c>
    </row>
    <row r="166" spans="1:11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  <c r="J166" s="151"/>
      <c r="K166" s="151">
        <f t="shared" si="15"/>
        <v>0</v>
      </c>
    </row>
    <row r="167" spans="1:11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  <c r="J167" s="151"/>
      <c r="K167" s="151">
        <f t="shared" si="15"/>
        <v>0</v>
      </c>
    </row>
    <row r="168" spans="1:11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  <c r="J168" s="151"/>
      <c r="K168" s="151">
        <f t="shared" si="15"/>
        <v>0</v>
      </c>
    </row>
    <row r="169" spans="1:11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  <c r="J169" s="151"/>
      <c r="K169" s="151">
        <f t="shared" si="15"/>
        <v>0</v>
      </c>
    </row>
    <row r="170" spans="1:11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  <c r="J170" s="151"/>
      <c r="K170" s="151">
        <f t="shared" si="15"/>
        <v>0</v>
      </c>
    </row>
    <row r="171" spans="1:11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  <c r="J171" s="151"/>
      <c r="K171" s="151">
        <f t="shared" si="15"/>
        <v>0</v>
      </c>
    </row>
    <row r="172" spans="1:11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  <c r="J172" s="151"/>
      <c r="K172" s="151">
        <f t="shared" si="15"/>
        <v>0</v>
      </c>
    </row>
    <row r="173" spans="1:11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  <c r="J173" s="151"/>
      <c r="K173" s="151">
        <f t="shared" si="15"/>
        <v>0</v>
      </c>
    </row>
    <row r="174" spans="1:11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  <c r="J174" s="151"/>
      <c r="K174" s="151">
        <f t="shared" si="15"/>
        <v>0</v>
      </c>
    </row>
    <row r="175" spans="1:11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  <c r="J175" s="151"/>
      <c r="K175" s="151">
        <f t="shared" si="15"/>
        <v>0</v>
      </c>
    </row>
    <row r="176" spans="1:11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  <c r="J176" s="151"/>
      <c r="K176" s="151">
        <f t="shared" si="15"/>
        <v>0</v>
      </c>
    </row>
    <row r="177" spans="1:11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  <c r="J177" s="151"/>
      <c r="K177" s="151">
        <f t="shared" si="15"/>
        <v>0</v>
      </c>
    </row>
    <row r="178" spans="1:11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  <c r="J178" s="151"/>
      <c r="K178" s="151">
        <f t="shared" si="15"/>
        <v>0</v>
      </c>
    </row>
    <row r="179" spans="1:11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  <c r="J179" s="151"/>
      <c r="K179" s="151">
        <f t="shared" si="15"/>
        <v>0</v>
      </c>
    </row>
    <row r="180" spans="1:11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  <c r="J180" s="151"/>
      <c r="K180" s="151">
        <f t="shared" si="15"/>
        <v>0</v>
      </c>
    </row>
    <row r="181" spans="1:11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  <c r="J181" s="151"/>
      <c r="K181" s="151">
        <f t="shared" si="15"/>
        <v>0</v>
      </c>
    </row>
    <row r="182" spans="1:11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  <c r="J182" s="151"/>
      <c r="K182" s="151">
        <f t="shared" si="15"/>
        <v>0</v>
      </c>
    </row>
    <row r="183" spans="1:11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  <c r="J183" s="151"/>
      <c r="K183" s="151">
        <f t="shared" si="15"/>
        <v>0</v>
      </c>
    </row>
    <row r="184" spans="1:11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  <c r="J184" s="151"/>
      <c r="K184" s="151">
        <f>SUM(I184:J184)</f>
        <v>0</v>
      </c>
    </row>
    <row r="185" spans="1:11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11" ht="12" thickBot="1" x14ac:dyDescent="0.25">
      <c r="A186" s="110" t="s">
        <v>180</v>
      </c>
      <c r="B186" s="111"/>
      <c r="C186" s="45"/>
      <c r="D186" s="46"/>
      <c r="E186" s="16">
        <f t="shared" ref="E186:K186" si="16">SUM(E188:E208)</f>
        <v>25696.444999999996</v>
      </c>
      <c r="F186" s="16">
        <f t="shared" si="16"/>
        <v>2297</v>
      </c>
      <c r="G186" s="16">
        <f t="shared" si="16"/>
        <v>2297</v>
      </c>
      <c r="H186" s="16">
        <f t="shared" si="16"/>
        <v>2108</v>
      </c>
      <c r="I186" s="16">
        <f t="shared" si="16"/>
        <v>85</v>
      </c>
      <c r="J186" s="16">
        <f t="shared" si="16"/>
        <v>102</v>
      </c>
      <c r="K186" s="16">
        <f t="shared" si="16"/>
        <v>187</v>
      </c>
    </row>
    <row r="187" spans="1:11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11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  <c r="J188" s="151"/>
      <c r="K188" s="151">
        <f>SUM(I188:J188)</f>
        <v>0</v>
      </c>
    </row>
    <row r="189" spans="1:11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  <c r="J189" s="151"/>
      <c r="K189" s="151">
        <f t="shared" ref="K189:K208" si="17">SUM(I189:J189)</f>
        <v>0</v>
      </c>
    </row>
    <row r="190" spans="1:11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  <c r="J190" s="151"/>
      <c r="K190" s="151">
        <f t="shared" si="17"/>
        <v>0</v>
      </c>
    </row>
    <row r="191" spans="1:11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  <c r="J191" s="151"/>
      <c r="K191" s="151">
        <f t="shared" si="17"/>
        <v>0</v>
      </c>
    </row>
    <row r="192" spans="1:11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  <c r="J192" s="151"/>
      <c r="K192" s="151">
        <f t="shared" si="17"/>
        <v>0</v>
      </c>
    </row>
    <row r="193" spans="1:11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  <c r="J193" s="151"/>
      <c r="K193" s="151">
        <f t="shared" si="17"/>
        <v>0</v>
      </c>
    </row>
    <row r="194" spans="1:11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  <c r="J194" s="151"/>
      <c r="K194" s="151">
        <f t="shared" si="17"/>
        <v>0</v>
      </c>
    </row>
    <row r="195" spans="1:11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  <c r="J195" s="151"/>
      <c r="K195" s="151">
        <f t="shared" si="17"/>
        <v>0</v>
      </c>
    </row>
    <row r="196" spans="1:11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  <c r="J196" s="151"/>
      <c r="K196" s="151">
        <f t="shared" si="17"/>
        <v>0</v>
      </c>
    </row>
    <row r="197" spans="1:11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  <c r="J197" s="151"/>
      <c r="K197" s="151">
        <f t="shared" si="17"/>
        <v>0</v>
      </c>
    </row>
    <row r="198" spans="1:11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  <c r="J198" s="151"/>
      <c r="K198" s="151">
        <f t="shared" si="17"/>
        <v>0</v>
      </c>
    </row>
    <row r="199" spans="1:11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  <c r="J199" s="151"/>
      <c r="K199" s="151">
        <f t="shared" si="17"/>
        <v>0</v>
      </c>
    </row>
    <row r="200" spans="1:11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  <c r="J200" s="151"/>
      <c r="K200" s="151">
        <f t="shared" si="17"/>
        <v>0</v>
      </c>
    </row>
    <row r="201" spans="1:11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  <c r="J201" s="151"/>
      <c r="K201" s="151">
        <f t="shared" si="17"/>
        <v>0</v>
      </c>
    </row>
    <row r="202" spans="1:11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  <c r="J202" s="151"/>
      <c r="K202" s="151">
        <f t="shared" si="17"/>
        <v>0</v>
      </c>
    </row>
    <row r="203" spans="1:11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  <c r="J203" s="151"/>
      <c r="K203" s="151">
        <f t="shared" si="17"/>
        <v>0</v>
      </c>
    </row>
    <row r="204" spans="1:11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  <c r="J204" s="151"/>
      <c r="K204" s="151">
        <f t="shared" si="17"/>
        <v>0</v>
      </c>
    </row>
    <row r="205" spans="1:11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  <c r="J205" s="151">
        <v>62</v>
      </c>
      <c r="K205" s="151">
        <f t="shared" si="17"/>
        <v>62</v>
      </c>
    </row>
    <row r="206" spans="1:11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  <c r="J206" s="151"/>
      <c r="K206" s="151">
        <f t="shared" si="17"/>
        <v>29</v>
      </c>
    </row>
    <row r="207" spans="1:11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  <c r="J207" s="151"/>
      <c r="K207" s="151">
        <f t="shared" si="17"/>
        <v>0</v>
      </c>
    </row>
    <row r="208" spans="1:11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  <c r="J208" s="151">
        <v>40</v>
      </c>
      <c r="K208" s="151">
        <f t="shared" si="17"/>
        <v>96</v>
      </c>
    </row>
    <row r="209" spans="1:11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1" ht="12" thickBot="1" x14ac:dyDescent="0.25">
      <c r="A210" s="13" t="s">
        <v>199</v>
      </c>
      <c r="B210" s="14"/>
      <c r="C210" s="122"/>
      <c r="D210" s="123"/>
      <c r="E210" s="124">
        <f t="shared" ref="E210:K210" si="18">E186+E146+E131+E104+E93+E69+E43+E32+E8</f>
        <v>557364.21565046604</v>
      </c>
      <c r="F210" s="124">
        <f t="shared" si="18"/>
        <v>33264</v>
      </c>
      <c r="G210" s="124">
        <f t="shared" si="18"/>
        <v>34980</v>
      </c>
      <c r="H210" s="124">
        <f t="shared" si="18"/>
        <v>25719</v>
      </c>
      <c r="I210" s="124">
        <f t="shared" si="18"/>
        <v>1987</v>
      </c>
      <c r="J210" s="124">
        <f t="shared" si="18"/>
        <v>750</v>
      </c>
      <c r="K210" s="124">
        <f t="shared" si="18"/>
        <v>2737</v>
      </c>
    </row>
    <row r="211" spans="1:11" x14ac:dyDescent="0.2">
      <c r="A211" s="1"/>
      <c r="B211" s="1"/>
      <c r="C211" s="1"/>
      <c r="D211" s="1"/>
      <c r="E211" s="1"/>
      <c r="F211" s="1"/>
      <c r="G211" s="1"/>
    </row>
    <row r="212" spans="1:11" x14ac:dyDescent="0.2">
      <c r="A212" s="1"/>
      <c r="B212" s="1"/>
      <c r="C212" s="1"/>
      <c r="D212" s="1"/>
      <c r="E212" s="1"/>
      <c r="F212" s="1"/>
      <c r="G212" s="1"/>
    </row>
    <row r="220" spans="1:11" x14ac:dyDescent="0.2">
      <c r="J220" s="157"/>
    </row>
  </sheetData>
  <autoFilter ref="A9:H210" xr:uid="{00000000-0009-0000-0000-000001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2"/>
  <sheetViews>
    <sheetView topLeftCell="A178" workbookViewId="0">
      <selection activeCell="K221" sqref="K221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1" width="12.5703125" style="3" customWidth="1"/>
    <col min="12" max="12" width="12.28515625" style="3" customWidth="1"/>
    <col min="13" max="13" width="11.7109375" style="3" customWidth="1"/>
    <col min="14" max="14" width="13.140625" style="3" customWidth="1"/>
    <col min="15" max="16384" width="30" style="3"/>
  </cols>
  <sheetData>
    <row r="1" spans="1:12" x14ac:dyDescent="0.2">
      <c r="A1" s="1"/>
      <c r="B1" s="1"/>
      <c r="C1" s="2"/>
      <c r="D1" s="2"/>
      <c r="E1" s="2"/>
      <c r="F1" s="1"/>
      <c r="G1" s="1"/>
    </row>
    <row r="2" spans="1:12" x14ac:dyDescent="0.2">
      <c r="A2" s="161" t="s">
        <v>226</v>
      </c>
      <c r="B2" s="161"/>
      <c r="C2" s="161"/>
      <c r="D2" s="161"/>
      <c r="E2" s="161"/>
      <c r="F2" s="161"/>
      <c r="G2" s="161"/>
      <c r="H2" s="161"/>
      <c r="I2" s="161"/>
    </row>
    <row r="3" spans="1:12" x14ac:dyDescent="0.2">
      <c r="A3" s="159" t="s">
        <v>227</v>
      </c>
      <c r="B3" s="159"/>
      <c r="C3" s="159"/>
      <c r="D3" s="159"/>
      <c r="E3" s="159"/>
      <c r="F3" s="159"/>
      <c r="G3" s="159"/>
      <c r="H3" s="159"/>
      <c r="I3" s="159"/>
    </row>
    <row r="4" spans="1:12" ht="12" thickBot="1" x14ac:dyDescent="0.25">
      <c r="A4" s="1"/>
      <c r="B4" s="1"/>
      <c r="C4" s="2"/>
      <c r="D4" s="2"/>
      <c r="E4" s="2"/>
      <c r="F4" s="1"/>
      <c r="G4" s="1"/>
    </row>
    <row r="5" spans="1:12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  <c r="L5" s="7"/>
    </row>
    <row r="6" spans="1:12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3">
        <v>45322</v>
      </c>
      <c r="J6" s="153">
        <v>45350</v>
      </c>
      <c r="K6" s="153">
        <v>45352</v>
      </c>
      <c r="L6" s="152" t="s">
        <v>223</v>
      </c>
    </row>
    <row r="7" spans="1:12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2" ht="12" thickBot="1" x14ac:dyDescent="0.25">
      <c r="A8" s="13" t="s">
        <v>8</v>
      </c>
      <c r="B8" s="14"/>
      <c r="C8" s="15"/>
      <c r="D8" s="14"/>
      <c r="E8" s="16">
        <f t="shared" ref="E8:L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41</v>
      </c>
      <c r="L8" s="16">
        <f t="shared" si="0"/>
        <v>143</v>
      </c>
    </row>
    <row r="9" spans="1:12" x14ac:dyDescent="0.2">
      <c r="A9" s="17"/>
      <c r="B9" s="17"/>
      <c r="C9" s="17"/>
      <c r="D9" s="17"/>
      <c r="E9" s="17"/>
      <c r="F9" s="1"/>
      <c r="G9" s="1"/>
      <c r="J9" s="127"/>
      <c r="K9" s="127"/>
    </row>
    <row r="10" spans="1:12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/>
      <c r="L10" s="151">
        <f>SUM(I10:K10)</f>
        <v>0</v>
      </c>
    </row>
    <row r="11" spans="1:12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/>
      <c r="L11" s="151">
        <f t="shared" ref="L11:L30" si="1">SUM(I11:K11)</f>
        <v>0</v>
      </c>
    </row>
    <row r="12" spans="1:12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/>
      <c r="L12" s="151">
        <f t="shared" si="1"/>
        <v>0</v>
      </c>
    </row>
    <row r="13" spans="1:12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/>
      <c r="L13" s="151">
        <f t="shared" si="1"/>
        <v>0</v>
      </c>
    </row>
    <row r="14" spans="1:12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/>
      <c r="L14" s="151">
        <f t="shared" si="1"/>
        <v>0</v>
      </c>
    </row>
    <row r="15" spans="1:12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/>
      <c r="L15" s="151">
        <f t="shared" si="1"/>
        <v>0</v>
      </c>
    </row>
    <row r="16" spans="1:12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/>
      <c r="L16" s="151">
        <f t="shared" si="1"/>
        <v>0</v>
      </c>
    </row>
    <row r="17" spans="1:12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/>
      <c r="L17" s="151">
        <f t="shared" si="1"/>
        <v>0</v>
      </c>
    </row>
    <row r="18" spans="1:12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/>
      <c r="L18" s="151">
        <f t="shared" si="1"/>
        <v>0</v>
      </c>
    </row>
    <row r="19" spans="1:12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/>
      <c r="L19" s="151">
        <f t="shared" si="1"/>
        <v>0</v>
      </c>
    </row>
    <row r="20" spans="1:12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/>
      <c r="L20" s="151">
        <f t="shared" si="1"/>
        <v>0</v>
      </c>
    </row>
    <row r="21" spans="1:12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/>
      <c r="L21" s="151">
        <f t="shared" si="1"/>
        <v>0</v>
      </c>
    </row>
    <row r="22" spans="1:12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/>
      <c r="L22" s="151">
        <f t="shared" si="1"/>
        <v>0</v>
      </c>
    </row>
    <row r="23" spans="1:12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v>11</v>
      </c>
      <c r="L23" s="151">
        <f t="shared" si="1"/>
        <v>74</v>
      </c>
    </row>
    <row r="24" spans="1:12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/>
      <c r="L24" s="151">
        <f t="shared" si="1"/>
        <v>0</v>
      </c>
    </row>
    <row r="25" spans="1:12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/>
      <c r="L25" s="151">
        <f t="shared" si="1"/>
        <v>0</v>
      </c>
    </row>
    <row r="26" spans="1:12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/>
      <c r="L26" s="151">
        <f t="shared" si="1"/>
        <v>0</v>
      </c>
    </row>
    <row r="27" spans="1:12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v>30</v>
      </c>
      <c r="L27" s="151">
        <f t="shared" si="1"/>
        <v>69</v>
      </c>
    </row>
    <row r="28" spans="1:12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/>
      <c r="L28" s="151">
        <f t="shared" si="1"/>
        <v>0</v>
      </c>
    </row>
    <row r="29" spans="1:12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/>
      <c r="L29" s="151">
        <f t="shared" si="1"/>
        <v>0</v>
      </c>
    </row>
    <row r="30" spans="1:12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/>
      <c r="L30" s="151">
        <f t="shared" si="1"/>
        <v>0</v>
      </c>
    </row>
    <row r="31" spans="1:12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2" ht="12" thickBot="1" x14ac:dyDescent="0.25">
      <c r="A32" s="44" t="s">
        <v>42</v>
      </c>
      <c r="B32" s="45"/>
      <c r="C32" s="45"/>
      <c r="D32" s="46"/>
      <c r="E32" s="16">
        <f t="shared" ref="E32:L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  <c r="L32" s="16">
        <f t="shared" si="2"/>
        <v>0</v>
      </c>
    </row>
    <row r="33" spans="1:12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2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/>
      <c r="L34" s="151">
        <f>SUM(I34:J34)</f>
        <v>0</v>
      </c>
    </row>
    <row r="35" spans="1:12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/>
      <c r="L35" s="151">
        <f t="shared" ref="L35:L41" si="3">SUM(I35:J35)</f>
        <v>0</v>
      </c>
    </row>
    <row r="36" spans="1:12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/>
      <c r="L36" s="151">
        <f t="shared" si="3"/>
        <v>0</v>
      </c>
    </row>
    <row r="37" spans="1:12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/>
      <c r="L37" s="151">
        <f t="shared" si="3"/>
        <v>0</v>
      </c>
    </row>
    <row r="38" spans="1:12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/>
      <c r="L38" s="151">
        <f t="shared" si="3"/>
        <v>0</v>
      </c>
    </row>
    <row r="39" spans="1:12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/>
      <c r="L39" s="151">
        <f t="shared" si="3"/>
        <v>0</v>
      </c>
    </row>
    <row r="40" spans="1:12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/>
      <c r="L40" s="151">
        <f t="shared" si="3"/>
        <v>0</v>
      </c>
    </row>
    <row r="41" spans="1:12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/>
      <c r="L41" s="151">
        <f t="shared" si="3"/>
        <v>0</v>
      </c>
    </row>
    <row r="42" spans="1:12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2" ht="12" thickBot="1" x14ac:dyDescent="0.25">
      <c r="A43" s="13" t="s">
        <v>55</v>
      </c>
      <c r="B43" s="14"/>
      <c r="C43" s="49"/>
      <c r="D43" s="46"/>
      <c r="E43" s="16">
        <f t="shared" ref="E43:L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107</v>
      </c>
      <c r="L43" s="16">
        <f t="shared" si="4"/>
        <v>418</v>
      </c>
    </row>
    <row r="44" spans="1:12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2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/>
      <c r="L45" s="151">
        <f>SUM(I45:K45)</f>
        <v>0</v>
      </c>
    </row>
    <row r="46" spans="1:12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v>107</v>
      </c>
      <c r="L46" s="151">
        <f t="shared" ref="L46:L67" si="5">SUM(I46:K46)</f>
        <v>247</v>
      </c>
    </row>
    <row r="47" spans="1:12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/>
      <c r="L47" s="151">
        <f t="shared" si="5"/>
        <v>0</v>
      </c>
    </row>
    <row r="48" spans="1:12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/>
      <c r="L48" s="151">
        <f t="shared" si="5"/>
        <v>0</v>
      </c>
    </row>
    <row r="49" spans="1:12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/>
      <c r="L49" s="151">
        <f t="shared" si="5"/>
        <v>0</v>
      </c>
    </row>
    <row r="50" spans="1:12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/>
      <c r="L50" s="151">
        <f t="shared" si="5"/>
        <v>0</v>
      </c>
    </row>
    <row r="51" spans="1:12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/>
      <c r="L51" s="151">
        <f t="shared" si="5"/>
        <v>0</v>
      </c>
    </row>
    <row r="52" spans="1:12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/>
      <c r="L52" s="151">
        <f t="shared" si="5"/>
        <v>152</v>
      </c>
    </row>
    <row r="53" spans="1:12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/>
      <c r="L53" s="151">
        <f t="shared" si="5"/>
        <v>0</v>
      </c>
    </row>
    <row r="54" spans="1:12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/>
      <c r="L54" s="151">
        <f t="shared" si="5"/>
        <v>0</v>
      </c>
    </row>
    <row r="55" spans="1:12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/>
      <c r="L55" s="151">
        <f t="shared" si="5"/>
        <v>0</v>
      </c>
    </row>
    <row r="56" spans="1:12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/>
      <c r="L56" s="151">
        <f t="shared" si="5"/>
        <v>0</v>
      </c>
    </row>
    <row r="57" spans="1:12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/>
      <c r="L57" s="151">
        <f t="shared" si="5"/>
        <v>0</v>
      </c>
    </row>
    <row r="58" spans="1:12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/>
      <c r="L58" s="151">
        <f t="shared" si="5"/>
        <v>0</v>
      </c>
    </row>
    <row r="59" spans="1:12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/>
      <c r="L59" s="151">
        <f t="shared" si="5"/>
        <v>0</v>
      </c>
    </row>
    <row r="60" spans="1:12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/>
      <c r="L60" s="151">
        <f t="shared" si="5"/>
        <v>0</v>
      </c>
    </row>
    <row r="61" spans="1:12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/>
      <c r="L61" s="151">
        <f t="shared" si="5"/>
        <v>0</v>
      </c>
    </row>
    <row r="62" spans="1:12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/>
      <c r="L62" s="151">
        <f t="shared" si="5"/>
        <v>0</v>
      </c>
    </row>
    <row r="63" spans="1:12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/>
      <c r="L63" s="151">
        <f t="shared" si="5"/>
        <v>0</v>
      </c>
    </row>
    <row r="64" spans="1:12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/>
      <c r="L64" s="151">
        <f t="shared" si="5"/>
        <v>19</v>
      </c>
    </row>
    <row r="65" spans="1:12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/>
      <c r="L65" s="151">
        <f t="shared" si="5"/>
        <v>0</v>
      </c>
    </row>
    <row r="66" spans="1:12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/>
      <c r="L66" s="151">
        <f t="shared" si="5"/>
        <v>0</v>
      </c>
    </row>
    <row r="67" spans="1:12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/>
      <c r="L67" s="151">
        <f t="shared" si="5"/>
        <v>0</v>
      </c>
    </row>
    <row r="68" spans="1:12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2" ht="12" thickBot="1" x14ac:dyDescent="0.25">
      <c r="A69" s="56" t="s">
        <v>80</v>
      </c>
      <c r="B69" s="57"/>
      <c r="C69" s="15"/>
      <c r="D69" s="14"/>
      <c r="E69" s="16">
        <f t="shared" ref="E69:L69" si="6">SUM(E71:E91)</f>
        <v>272976.37343000004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</v>
      </c>
      <c r="L69" s="16">
        <f t="shared" si="6"/>
        <v>1041</v>
      </c>
    </row>
    <row r="70" spans="1:12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2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/>
      <c r="L71" s="151">
        <f>SUM(I71:K71)</f>
        <v>0</v>
      </c>
    </row>
    <row r="72" spans="1:12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/>
      <c r="L72" s="151">
        <f t="shared" ref="L72:L91" si="7">SUM(I72:K72)</f>
        <v>0</v>
      </c>
    </row>
    <row r="73" spans="1:12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/>
      <c r="L73" s="151">
        <f t="shared" si="7"/>
        <v>0</v>
      </c>
    </row>
    <row r="74" spans="1:12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/>
      <c r="L74" s="151">
        <f t="shared" si="7"/>
        <v>572</v>
      </c>
    </row>
    <row r="75" spans="1:12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/>
      <c r="L75" s="151">
        <f t="shared" si="7"/>
        <v>0</v>
      </c>
    </row>
    <row r="76" spans="1:12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/>
      <c r="L76" s="151">
        <f t="shared" si="7"/>
        <v>26</v>
      </c>
    </row>
    <row r="77" spans="1:12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/>
      <c r="L77" s="151">
        <f t="shared" si="7"/>
        <v>0</v>
      </c>
    </row>
    <row r="78" spans="1:12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v>1</v>
      </c>
      <c r="L78" s="151">
        <f t="shared" si="7"/>
        <v>15</v>
      </c>
    </row>
    <row r="79" spans="1:12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  <c r="J79" s="151"/>
      <c r="K79" s="151"/>
      <c r="L79" s="151">
        <f t="shared" si="7"/>
        <v>0</v>
      </c>
    </row>
    <row r="80" spans="1:12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151">
        <v>215</v>
      </c>
      <c r="J80" s="151">
        <v>213</v>
      </c>
      <c r="K80" s="151"/>
      <c r="L80" s="151">
        <f t="shared" si="7"/>
        <v>428</v>
      </c>
    </row>
    <row r="81" spans="1:12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  <c r="J81" s="151"/>
      <c r="K81" s="151"/>
      <c r="L81" s="151">
        <f t="shared" si="7"/>
        <v>0</v>
      </c>
    </row>
    <row r="82" spans="1:12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  <c r="J82" s="151"/>
      <c r="K82" s="151"/>
      <c r="L82" s="151">
        <f t="shared" si="7"/>
        <v>0</v>
      </c>
    </row>
    <row r="83" spans="1:12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  <c r="J83" s="151"/>
      <c r="K83" s="151"/>
      <c r="L83" s="151">
        <f t="shared" si="7"/>
        <v>0</v>
      </c>
    </row>
    <row r="84" spans="1:12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  <c r="J84" s="151"/>
      <c r="K84" s="151"/>
      <c r="L84" s="151">
        <f t="shared" si="7"/>
        <v>0</v>
      </c>
    </row>
    <row r="85" spans="1:12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  <c r="J85" s="151"/>
      <c r="K85" s="151"/>
      <c r="L85" s="151">
        <f t="shared" si="7"/>
        <v>0</v>
      </c>
    </row>
    <row r="86" spans="1:12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  <c r="J86" s="151"/>
      <c r="K86" s="151"/>
      <c r="L86" s="151">
        <f t="shared" si="7"/>
        <v>0</v>
      </c>
    </row>
    <row r="87" spans="1:12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  <c r="J87" s="151"/>
      <c r="K87" s="151"/>
      <c r="L87" s="151">
        <f t="shared" si="7"/>
        <v>0</v>
      </c>
    </row>
    <row r="88" spans="1:12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  <c r="J88" s="151"/>
      <c r="K88" s="151"/>
      <c r="L88" s="151">
        <f t="shared" si="7"/>
        <v>0</v>
      </c>
    </row>
    <row r="89" spans="1:12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  <c r="J89" s="151"/>
      <c r="K89" s="151"/>
      <c r="L89" s="151">
        <f t="shared" si="7"/>
        <v>0</v>
      </c>
    </row>
    <row r="90" spans="1:12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  <c r="J90" s="151"/>
      <c r="K90" s="151"/>
      <c r="L90" s="151">
        <f t="shared" si="7"/>
        <v>0</v>
      </c>
    </row>
    <row r="91" spans="1:12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  <c r="J91" s="151"/>
      <c r="K91" s="151"/>
      <c r="L91" s="151">
        <f t="shared" si="7"/>
        <v>0</v>
      </c>
    </row>
    <row r="92" spans="1:12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12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 t="shared" ref="F93:L93" si="8">SUM(F95:F102)</f>
        <v>2368</v>
      </c>
      <c r="G93" s="16">
        <f t="shared" si="8"/>
        <v>2756</v>
      </c>
      <c r="H93" s="16">
        <f t="shared" si="8"/>
        <v>3111</v>
      </c>
      <c r="I93" s="16">
        <f t="shared" si="8"/>
        <v>160</v>
      </c>
      <c r="J93" s="16">
        <f t="shared" si="8"/>
        <v>10</v>
      </c>
      <c r="K93" s="16">
        <f t="shared" si="8"/>
        <v>134</v>
      </c>
      <c r="L93" s="16">
        <f t="shared" si="8"/>
        <v>304</v>
      </c>
    </row>
    <row r="94" spans="1:12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12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  <c r="J95" s="151"/>
      <c r="K95" s="151"/>
      <c r="L95" s="151">
        <f>SUM(I95:K95)</f>
        <v>0</v>
      </c>
    </row>
    <row r="96" spans="1:12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  <c r="J96" s="151">
        <v>10</v>
      </c>
      <c r="K96" s="151"/>
      <c r="L96" s="151">
        <f t="shared" ref="L96:L102" si="9">SUM(I96:K96)</f>
        <v>10</v>
      </c>
    </row>
    <row r="97" spans="1:12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  <c r="J97" s="151"/>
      <c r="K97" s="151"/>
      <c r="L97" s="151">
        <f t="shared" si="9"/>
        <v>0</v>
      </c>
    </row>
    <row r="98" spans="1:12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  <c r="J98" s="151"/>
      <c r="K98" s="151"/>
      <c r="L98" s="151">
        <f t="shared" si="9"/>
        <v>0</v>
      </c>
    </row>
    <row r="99" spans="1:12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  <c r="J99" s="151"/>
      <c r="K99" s="151"/>
      <c r="L99" s="151">
        <f t="shared" si="9"/>
        <v>0</v>
      </c>
    </row>
    <row r="100" spans="1:12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  <c r="J100" s="151"/>
      <c r="K100" s="151">
        <v>134</v>
      </c>
      <c r="L100" s="151">
        <f t="shared" si="9"/>
        <v>294</v>
      </c>
    </row>
    <row r="101" spans="1:12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  <c r="J101" s="151"/>
      <c r="K101" s="151"/>
      <c r="L101" s="151">
        <f t="shared" si="9"/>
        <v>0</v>
      </c>
    </row>
    <row r="102" spans="1:12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  <c r="J102" s="151"/>
      <c r="K102" s="151"/>
      <c r="L102" s="151">
        <f t="shared" si="9"/>
        <v>0</v>
      </c>
    </row>
    <row r="103" spans="1:12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12" ht="12" thickBot="1" x14ac:dyDescent="0.25">
      <c r="A104" s="44" t="s">
        <v>110</v>
      </c>
      <c r="B104" s="45"/>
      <c r="C104" s="45"/>
      <c r="D104" s="46"/>
      <c r="E104" s="16">
        <f t="shared" ref="E104:L104" si="10">SUM(E106:E129)</f>
        <v>35998</v>
      </c>
      <c r="F104" s="16">
        <f t="shared" si="10"/>
        <v>2973</v>
      </c>
      <c r="G104" s="16">
        <f t="shared" si="10"/>
        <v>3273</v>
      </c>
      <c r="H104" s="16">
        <f t="shared" si="10"/>
        <v>1991</v>
      </c>
      <c r="I104" s="16">
        <f t="shared" si="10"/>
        <v>41</v>
      </c>
      <c r="J104" s="16">
        <f t="shared" si="10"/>
        <v>4</v>
      </c>
      <c r="K104" s="16">
        <f t="shared" si="10"/>
        <v>218</v>
      </c>
      <c r="L104" s="16">
        <f t="shared" si="10"/>
        <v>263</v>
      </c>
    </row>
    <row r="105" spans="1:12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12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  <c r="J106" s="151"/>
      <c r="K106" s="151"/>
      <c r="L106" s="151">
        <f>SUM(I106:K106)</f>
        <v>0</v>
      </c>
    </row>
    <row r="107" spans="1:12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  <c r="J107" s="151"/>
      <c r="K107" s="151"/>
      <c r="L107" s="151">
        <f t="shared" ref="L107:L129" si="11">SUM(I107:K107)</f>
        <v>0</v>
      </c>
    </row>
    <row r="108" spans="1:12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  <c r="J108" s="151"/>
      <c r="K108" s="151"/>
      <c r="L108" s="151">
        <f t="shared" si="11"/>
        <v>0</v>
      </c>
    </row>
    <row r="109" spans="1:12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  <c r="J109" s="151"/>
      <c r="K109" s="151"/>
      <c r="L109" s="151">
        <f t="shared" si="11"/>
        <v>0</v>
      </c>
    </row>
    <row r="110" spans="1:12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151">
        <v>32</v>
      </c>
      <c r="J110" s="151"/>
      <c r="K110" s="151"/>
      <c r="L110" s="151">
        <f t="shared" si="11"/>
        <v>32</v>
      </c>
    </row>
    <row r="111" spans="1:12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151">
        <v>9</v>
      </c>
      <c r="J111" s="151">
        <v>4</v>
      </c>
      <c r="K111" s="151"/>
      <c r="L111" s="151">
        <f t="shared" si="11"/>
        <v>13</v>
      </c>
    </row>
    <row r="112" spans="1:12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  <c r="J112" s="151"/>
      <c r="K112" s="151"/>
      <c r="L112" s="151">
        <f t="shared" si="11"/>
        <v>0</v>
      </c>
    </row>
    <row r="113" spans="1:12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  <c r="J113" s="151"/>
      <c r="K113" s="151"/>
      <c r="L113" s="151">
        <f t="shared" si="11"/>
        <v>0</v>
      </c>
    </row>
    <row r="114" spans="1:12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  <c r="J114" s="151"/>
      <c r="K114" s="151"/>
      <c r="L114" s="151">
        <f t="shared" si="11"/>
        <v>0</v>
      </c>
    </row>
    <row r="115" spans="1:12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  <c r="J115" s="151"/>
      <c r="K115" s="151"/>
      <c r="L115" s="151">
        <f t="shared" si="11"/>
        <v>0</v>
      </c>
    </row>
    <row r="116" spans="1:12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  <c r="J116" s="151"/>
      <c r="K116" s="151"/>
      <c r="L116" s="151">
        <f t="shared" si="11"/>
        <v>0</v>
      </c>
    </row>
    <row r="117" spans="1:12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  <c r="J117" s="151"/>
      <c r="K117" s="151"/>
      <c r="L117" s="151">
        <f t="shared" si="11"/>
        <v>0</v>
      </c>
    </row>
    <row r="118" spans="1:12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/>
      <c r="L118" s="151">
        <f t="shared" si="11"/>
        <v>0</v>
      </c>
    </row>
    <row r="119" spans="1:12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  <c r="J119" s="151"/>
      <c r="K119" s="151"/>
      <c r="L119" s="151">
        <f t="shared" si="11"/>
        <v>0</v>
      </c>
    </row>
    <row r="120" spans="1:12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  <c r="J120" s="151"/>
      <c r="K120" s="151"/>
      <c r="L120" s="151">
        <f t="shared" si="11"/>
        <v>0</v>
      </c>
    </row>
    <row r="121" spans="1:12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  <c r="J121" s="151">
        <v>0</v>
      </c>
      <c r="K121" s="151">
        <v>174</v>
      </c>
      <c r="L121" s="151">
        <f t="shared" si="11"/>
        <v>174</v>
      </c>
    </row>
    <row r="122" spans="1:12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  <c r="J122" s="151"/>
      <c r="K122" s="151">
        <v>44</v>
      </c>
      <c r="L122" s="151">
        <f t="shared" si="11"/>
        <v>44</v>
      </c>
    </row>
    <row r="123" spans="1:12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  <c r="J123" s="151"/>
      <c r="K123" s="151"/>
      <c r="L123" s="151">
        <f t="shared" si="11"/>
        <v>0</v>
      </c>
    </row>
    <row r="124" spans="1:12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  <c r="J124" s="151"/>
      <c r="K124" s="151"/>
      <c r="L124" s="151">
        <f t="shared" si="11"/>
        <v>0</v>
      </c>
    </row>
    <row r="125" spans="1:12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  <c r="J125" s="151"/>
      <c r="K125" s="151"/>
      <c r="L125" s="151">
        <f t="shared" si="11"/>
        <v>0</v>
      </c>
    </row>
    <row r="126" spans="1:12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  <c r="J126" s="151"/>
      <c r="K126" s="151"/>
      <c r="L126" s="151">
        <f t="shared" si="11"/>
        <v>0</v>
      </c>
    </row>
    <row r="127" spans="1:12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  <c r="J127" s="151"/>
      <c r="K127" s="151"/>
      <c r="L127" s="151">
        <f t="shared" si="11"/>
        <v>0</v>
      </c>
    </row>
    <row r="128" spans="1:12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  <c r="J128" s="151"/>
      <c r="K128" s="151"/>
      <c r="L128" s="151">
        <f t="shared" si="11"/>
        <v>0</v>
      </c>
    </row>
    <row r="129" spans="1:12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  <c r="J129" s="151"/>
      <c r="K129" s="151"/>
      <c r="L129" s="151">
        <f t="shared" si="11"/>
        <v>0</v>
      </c>
    </row>
    <row r="130" spans="1:12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2" ht="12" thickBot="1" x14ac:dyDescent="0.25">
      <c r="A131" s="13" t="s">
        <v>134</v>
      </c>
      <c r="B131" s="14"/>
      <c r="C131" s="14"/>
      <c r="D131" s="14"/>
      <c r="E131" s="16">
        <f t="shared" ref="E131:L131" si="12">SUM(E133:E144)</f>
        <v>17916.504208385999</v>
      </c>
      <c r="F131" s="16">
        <f t="shared" si="12"/>
        <v>1597</v>
      </c>
      <c r="G131" s="16">
        <f t="shared" si="12"/>
        <v>1947</v>
      </c>
      <c r="H131" s="16">
        <f t="shared" si="12"/>
        <v>1775</v>
      </c>
      <c r="I131" s="16">
        <f t="shared" si="12"/>
        <v>399</v>
      </c>
      <c r="J131" s="16">
        <f t="shared" si="12"/>
        <v>291</v>
      </c>
      <c r="K131" s="16">
        <f t="shared" si="12"/>
        <v>89</v>
      </c>
      <c r="L131" s="16">
        <f t="shared" si="12"/>
        <v>779</v>
      </c>
    </row>
    <row r="132" spans="1:12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</row>
    <row r="133" spans="1:12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  <c r="J133" s="151"/>
      <c r="K133" s="151"/>
      <c r="L133" s="151">
        <f>SUM(I133:K133)</f>
        <v>0</v>
      </c>
    </row>
    <row r="134" spans="1:12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  <c r="J134" s="151">
        <f>35+73</f>
        <v>108</v>
      </c>
      <c r="K134" s="151">
        <v>77</v>
      </c>
      <c r="L134" s="151">
        <f t="shared" ref="L134:L144" si="13">SUM(I134:K134)</f>
        <v>227</v>
      </c>
    </row>
    <row r="135" spans="1:12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  <c r="J135" s="151"/>
      <c r="K135" s="151"/>
      <c r="L135" s="151">
        <f t="shared" si="13"/>
        <v>240</v>
      </c>
    </row>
    <row r="136" spans="1:12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  <c r="J136" s="151">
        <f>136+47</f>
        <v>183</v>
      </c>
      <c r="K136" s="151">
        <v>12</v>
      </c>
      <c r="L136" s="151">
        <f t="shared" si="13"/>
        <v>312</v>
      </c>
    </row>
    <row r="137" spans="1:12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  <c r="J137" s="151"/>
      <c r="K137" s="151"/>
      <c r="L137" s="151">
        <f t="shared" si="13"/>
        <v>0</v>
      </c>
    </row>
    <row r="138" spans="1:12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  <c r="J138" s="151"/>
      <c r="K138" s="151"/>
      <c r="L138" s="151">
        <f t="shared" si="13"/>
        <v>0</v>
      </c>
    </row>
    <row r="139" spans="1:12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  <c r="J139" s="151"/>
      <c r="K139" s="151"/>
      <c r="L139" s="151">
        <f t="shared" si="13"/>
        <v>0</v>
      </c>
    </row>
    <row r="140" spans="1:12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  <c r="J140" s="151"/>
      <c r="K140" s="151"/>
      <c r="L140" s="151">
        <f t="shared" si="13"/>
        <v>0</v>
      </c>
    </row>
    <row r="141" spans="1:12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  <c r="J141" s="151"/>
      <c r="K141" s="151"/>
      <c r="L141" s="151">
        <f t="shared" si="13"/>
        <v>0</v>
      </c>
    </row>
    <row r="142" spans="1:12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  <c r="J142" s="151"/>
      <c r="K142" s="151"/>
      <c r="L142" s="151">
        <f t="shared" si="13"/>
        <v>0</v>
      </c>
    </row>
    <row r="143" spans="1:12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  <c r="J143" s="151"/>
      <c r="K143" s="151"/>
      <c r="L143" s="151">
        <f t="shared" si="13"/>
        <v>0</v>
      </c>
    </row>
    <row r="144" spans="1:12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  <c r="J144" s="151"/>
      <c r="K144" s="151"/>
      <c r="L144" s="151">
        <f t="shared" si="13"/>
        <v>0</v>
      </c>
    </row>
    <row r="145" spans="1:12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12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 t="shared" ref="F146:L146" si="14">SUM(F148:F171)</f>
        <v>5758</v>
      </c>
      <c r="G146" s="16">
        <f t="shared" si="14"/>
        <v>6358</v>
      </c>
      <c r="H146" s="16">
        <f t="shared" si="14"/>
        <v>5685</v>
      </c>
      <c r="I146" s="16">
        <f t="shared" si="14"/>
        <v>192</v>
      </c>
      <c r="J146" s="16">
        <f t="shared" si="14"/>
        <v>0</v>
      </c>
      <c r="K146" s="16">
        <f t="shared" si="14"/>
        <v>0</v>
      </c>
      <c r="L146" s="16">
        <f t="shared" si="14"/>
        <v>192</v>
      </c>
    </row>
    <row r="147" spans="1:12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12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  <c r="J148" s="151"/>
      <c r="K148" s="151"/>
      <c r="L148" s="151">
        <f>SUM(I148:K148)</f>
        <v>0</v>
      </c>
    </row>
    <row r="149" spans="1:12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  <c r="J149" s="151"/>
      <c r="K149" s="151"/>
      <c r="L149" s="151">
        <f t="shared" ref="L149:L184" si="15">SUM(I149:K149)</f>
        <v>0</v>
      </c>
    </row>
    <row r="150" spans="1:12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  <c r="J150" s="151"/>
      <c r="K150" s="151"/>
      <c r="L150" s="151">
        <f t="shared" si="15"/>
        <v>0</v>
      </c>
    </row>
    <row r="151" spans="1:12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  <c r="J151" s="151"/>
      <c r="K151" s="151"/>
      <c r="L151" s="151">
        <f t="shared" si="15"/>
        <v>0</v>
      </c>
    </row>
    <row r="152" spans="1:12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  <c r="J152" s="151"/>
      <c r="K152" s="151"/>
      <c r="L152" s="151">
        <f t="shared" si="15"/>
        <v>0</v>
      </c>
    </row>
    <row r="153" spans="1:12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  <c r="J153" s="151"/>
      <c r="K153" s="151"/>
      <c r="L153" s="151">
        <f t="shared" si="15"/>
        <v>0</v>
      </c>
    </row>
    <row r="154" spans="1:12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  <c r="J154" s="151"/>
      <c r="K154" s="151"/>
      <c r="L154" s="151">
        <f t="shared" si="15"/>
        <v>0</v>
      </c>
    </row>
    <row r="155" spans="1:12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  <c r="J155" s="151"/>
      <c r="K155" s="151"/>
      <c r="L155" s="151">
        <f t="shared" si="15"/>
        <v>0</v>
      </c>
    </row>
    <row r="156" spans="1:12" x14ac:dyDescent="0.2">
      <c r="A156" s="27" t="s">
        <v>153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151">
        <v>62</v>
      </c>
      <c r="J156" s="151"/>
      <c r="K156" s="151"/>
      <c r="L156" s="151">
        <f t="shared" si="15"/>
        <v>62</v>
      </c>
    </row>
    <row r="157" spans="1:12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  <c r="J157" s="151"/>
      <c r="K157" s="151"/>
      <c r="L157" s="151">
        <f t="shared" si="15"/>
        <v>0</v>
      </c>
    </row>
    <row r="158" spans="1:12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151">
        <v>61</v>
      </c>
      <c r="J158" s="151"/>
      <c r="K158" s="151"/>
      <c r="L158" s="151">
        <f t="shared" si="15"/>
        <v>61</v>
      </c>
    </row>
    <row r="159" spans="1:12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151">
        <v>10</v>
      </c>
      <c r="J159" s="151"/>
      <c r="K159" s="151"/>
      <c r="L159" s="151">
        <f t="shared" si="15"/>
        <v>10</v>
      </c>
    </row>
    <row r="160" spans="1:12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151">
        <v>49</v>
      </c>
      <c r="J160" s="151"/>
      <c r="K160" s="151"/>
      <c r="L160" s="151">
        <f t="shared" si="15"/>
        <v>49</v>
      </c>
    </row>
    <row r="161" spans="1:12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  <c r="J161" s="151"/>
      <c r="K161" s="151"/>
      <c r="L161" s="151">
        <f t="shared" si="15"/>
        <v>0</v>
      </c>
    </row>
    <row r="162" spans="1:12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  <c r="J162" s="151"/>
      <c r="K162" s="151"/>
      <c r="L162" s="151">
        <f t="shared" si="15"/>
        <v>0</v>
      </c>
    </row>
    <row r="163" spans="1:12" x14ac:dyDescent="0.2">
      <c r="A163" s="27" t="s">
        <v>153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  <c r="J163" s="151"/>
      <c r="K163" s="151"/>
      <c r="L163" s="151">
        <f t="shared" si="15"/>
        <v>0</v>
      </c>
    </row>
    <row r="164" spans="1:12" x14ac:dyDescent="0.2">
      <c r="A164" s="27" t="s">
        <v>153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151">
        <v>10</v>
      </c>
      <c r="J164" s="151"/>
      <c r="K164" s="151"/>
      <c r="L164" s="151">
        <f t="shared" si="15"/>
        <v>10</v>
      </c>
    </row>
    <row r="165" spans="1:12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  <c r="J165" s="151"/>
      <c r="K165" s="151"/>
      <c r="L165" s="151">
        <f t="shared" si="15"/>
        <v>0</v>
      </c>
    </row>
    <row r="166" spans="1:12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  <c r="J166" s="151"/>
      <c r="K166" s="151"/>
      <c r="L166" s="151">
        <f t="shared" si="15"/>
        <v>0</v>
      </c>
    </row>
    <row r="167" spans="1:12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  <c r="J167" s="151"/>
      <c r="K167" s="151"/>
      <c r="L167" s="151">
        <f t="shared" si="15"/>
        <v>0</v>
      </c>
    </row>
    <row r="168" spans="1:12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  <c r="J168" s="151"/>
      <c r="K168" s="151"/>
      <c r="L168" s="151">
        <f t="shared" si="15"/>
        <v>0</v>
      </c>
    </row>
    <row r="169" spans="1:12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  <c r="J169" s="151"/>
      <c r="K169" s="151"/>
      <c r="L169" s="151">
        <f t="shared" si="15"/>
        <v>0</v>
      </c>
    </row>
    <row r="170" spans="1:12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  <c r="J170" s="151"/>
      <c r="K170" s="151"/>
      <c r="L170" s="151">
        <f t="shared" si="15"/>
        <v>0</v>
      </c>
    </row>
    <row r="171" spans="1:12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  <c r="J171" s="151"/>
      <c r="K171" s="151"/>
      <c r="L171" s="151">
        <f t="shared" si="15"/>
        <v>0</v>
      </c>
    </row>
    <row r="172" spans="1:12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  <c r="J172" s="151"/>
      <c r="K172" s="151"/>
      <c r="L172" s="151">
        <f t="shared" si="15"/>
        <v>0</v>
      </c>
    </row>
    <row r="173" spans="1:12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  <c r="J173" s="151"/>
      <c r="K173" s="151"/>
      <c r="L173" s="151">
        <f t="shared" si="15"/>
        <v>0</v>
      </c>
    </row>
    <row r="174" spans="1:12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  <c r="J174" s="151"/>
      <c r="K174" s="151"/>
      <c r="L174" s="151">
        <f t="shared" si="15"/>
        <v>0</v>
      </c>
    </row>
    <row r="175" spans="1:12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  <c r="J175" s="151"/>
      <c r="K175" s="151"/>
      <c r="L175" s="151">
        <f t="shared" si="15"/>
        <v>0</v>
      </c>
    </row>
    <row r="176" spans="1:12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  <c r="J176" s="151"/>
      <c r="K176" s="151"/>
      <c r="L176" s="151">
        <f t="shared" si="15"/>
        <v>0</v>
      </c>
    </row>
    <row r="177" spans="1:12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  <c r="J177" s="151"/>
      <c r="K177" s="151"/>
      <c r="L177" s="151">
        <f t="shared" si="15"/>
        <v>0</v>
      </c>
    </row>
    <row r="178" spans="1:12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  <c r="J178" s="151"/>
      <c r="K178" s="151"/>
      <c r="L178" s="151">
        <f t="shared" si="15"/>
        <v>0</v>
      </c>
    </row>
    <row r="179" spans="1:12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  <c r="J179" s="151"/>
      <c r="K179" s="151"/>
      <c r="L179" s="151">
        <f t="shared" si="15"/>
        <v>0</v>
      </c>
    </row>
    <row r="180" spans="1:12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  <c r="J180" s="151"/>
      <c r="K180" s="151"/>
      <c r="L180" s="151">
        <f t="shared" si="15"/>
        <v>0</v>
      </c>
    </row>
    <row r="181" spans="1:12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  <c r="J181" s="151"/>
      <c r="K181" s="151"/>
      <c r="L181" s="151">
        <f t="shared" si="15"/>
        <v>0</v>
      </c>
    </row>
    <row r="182" spans="1:12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  <c r="J182" s="151"/>
      <c r="K182" s="151"/>
      <c r="L182" s="151">
        <f t="shared" si="15"/>
        <v>0</v>
      </c>
    </row>
    <row r="183" spans="1:12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  <c r="J183" s="151"/>
      <c r="K183" s="151"/>
      <c r="L183" s="151">
        <f t="shared" si="15"/>
        <v>0</v>
      </c>
    </row>
    <row r="184" spans="1:12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  <c r="J184" s="151"/>
      <c r="K184" s="151"/>
      <c r="L184" s="151">
        <f t="shared" si="15"/>
        <v>0</v>
      </c>
    </row>
    <row r="185" spans="1:12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12" ht="12" thickBot="1" x14ac:dyDescent="0.25">
      <c r="A186" s="110" t="s">
        <v>180</v>
      </c>
      <c r="B186" s="111"/>
      <c r="C186" s="45"/>
      <c r="D186" s="46"/>
      <c r="E186" s="16">
        <f t="shared" ref="E186:L186" si="16">SUM(E188:E208)</f>
        <v>25696.444999999996</v>
      </c>
      <c r="F186" s="16">
        <f t="shared" si="16"/>
        <v>2297</v>
      </c>
      <c r="G186" s="16">
        <f t="shared" si="16"/>
        <v>2297</v>
      </c>
      <c r="H186" s="16">
        <f t="shared" si="16"/>
        <v>2108</v>
      </c>
      <c r="I186" s="16">
        <f t="shared" si="16"/>
        <v>85</v>
      </c>
      <c r="J186" s="16">
        <f t="shared" si="16"/>
        <v>102</v>
      </c>
      <c r="K186" s="16">
        <f t="shared" si="16"/>
        <v>104</v>
      </c>
      <c r="L186" s="16">
        <f t="shared" si="16"/>
        <v>291</v>
      </c>
    </row>
    <row r="187" spans="1:12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12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  <c r="J188" s="151"/>
      <c r="K188" s="151"/>
      <c r="L188" s="151">
        <f>SUM(I188:K188)</f>
        <v>0</v>
      </c>
    </row>
    <row r="189" spans="1:12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  <c r="J189" s="151"/>
      <c r="K189" s="151"/>
      <c r="L189" s="151">
        <f t="shared" ref="L189:L208" si="17">SUM(I189:K189)</f>
        <v>0</v>
      </c>
    </row>
    <row r="190" spans="1:12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  <c r="J190" s="151"/>
      <c r="K190" s="151"/>
      <c r="L190" s="151">
        <f t="shared" si="17"/>
        <v>0</v>
      </c>
    </row>
    <row r="191" spans="1:12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  <c r="J191" s="151"/>
      <c r="K191" s="151"/>
      <c r="L191" s="151">
        <f t="shared" si="17"/>
        <v>0</v>
      </c>
    </row>
    <row r="192" spans="1:12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  <c r="J192" s="151"/>
      <c r="K192" s="151"/>
      <c r="L192" s="151">
        <f t="shared" si="17"/>
        <v>0</v>
      </c>
    </row>
    <row r="193" spans="1:12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  <c r="J193" s="151"/>
      <c r="K193" s="151"/>
      <c r="L193" s="151">
        <f t="shared" si="17"/>
        <v>0</v>
      </c>
    </row>
    <row r="194" spans="1:12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  <c r="J194" s="151"/>
      <c r="K194" s="151"/>
      <c r="L194" s="151">
        <f t="shared" si="17"/>
        <v>0</v>
      </c>
    </row>
    <row r="195" spans="1:12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  <c r="J195" s="151"/>
      <c r="K195" s="151"/>
      <c r="L195" s="151">
        <f t="shared" si="17"/>
        <v>0</v>
      </c>
    </row>
    <row r="196" spans="1:12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  <c r="J196" s="151"/>
      <c r="K196" s="151"/>
      <c r="L196" s="151">
        <f t="shared" si="17"/>
        <v>0</v>
      </c>
    </row>
    <row r="197" spans="1:12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  <c r="J197" s="151"/>
      <c r="K197" s="151"/>
      <c r="L197" s="151">
        <f t="shared" si="17"/>
        <v>0</v>
      </c>
    </row>
    <row r="198" spans="1:12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  <c r="J198" s="151"/>
      <c r="K198" s="151"/>
      <c r="L198" s="151">
        <f t="shared" si="17"/>
        <v>0</v>
      </c>
    </row>
    <row r="199" spans="1:12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  <c r="J199" s="151"/>
      <c r="K199" s="151"/>
      <c r="L199" s="151">
        <f t="shared" si="17"/>
        <v>0</v>
      </c>
    </row>
    <row r="200" spans="1:12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  <c r="J200" s="151"/>
      <c r="K200" s="151"/>
      <c r="L200" s="151">
        <f t="shared" si="17"/>
        <v>0</v>
      </c>
    </row>
    <row r="201" spans="1:12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  <c r="J201" s="151"/>
      <c r="K201" s="151"/>
      <c r="L201" s="151">
        <f t="shared" si="17"/>
        <v>0</v>
      </c>
    </row>
    <row r="202" spans="1:12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  <c r="J202" s="151"/>
      <c r="K202" s="151"/>
      <c r="L202" s="151">
        <f t="shared" si="17"/>
        <v>0</v>
      </c>
    </row>
    <row r="203" spans="1:12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  <c r="J203" s="151"/>
      <c r="K203" s="151"/>
      <c r="L203" s="151">
        <f t="shared" si="17"/>
        <v>0</v>
      </c>
    </row>
    <row r="204" spans="1:12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  <c r="J204" s="151"/>
      <c r="K204" s="151"/>
      <c r="L204" s="151">
        <f t="shared" si="17"/>
        <v>0</v>
      </c>
    </row>
    <row r="205" spans="1:12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  <c r="J205" s="151">
        <v>62</v>
      </c>
      <c r="K205" s="151"/>
      <c r="L205" s="151">
        <f t="shared" si="17"/>
        <v>62</v>
      </c>
    </row>
    <row r="206" spans="1:12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  <c r="J206" s="151"/>
      <c r="K206" s="151">
        <v>56</v>
      </c>
      <c r="L206" s="151">
        <f t="shared" si="17"/>
        <v>85</v>
      </c>
    </row>
    <row r="207" spans="1:12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  <c r="J207" s="151"/>
      <c r="K207" s="151"/>
      <c r="L207" s="151">
        <f t="shared" si="17"/>
        <v>0</v>
      </c>
    </row>
    <row r="208" spans="1:12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  <c r="J208" s="151">
        <v>40</v>
      </c>
      <c r="K208" s="151">
        <v>48</v>
      </c>
      <c r="L208" s="151">
        <f t="shared" si="17"/>
        <v>144</v>
      </c>
    </row>
    <row r="209" spans="1:12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2" ht="12" thickBot="1" x14ac:dyDescent="0.25">
      <c r="A210" s="13" t="s">
        <v>199</v>
      </c>
      <c r="B210" s="14"/>
      <c r="C210" s="122"/>
      <c r="D210" s="123"/>
      <c r="E210" s="124">
        <f t="shared" ref="E210:L210" si="18">E186+E146+E131+E104+E93+E69+E43+E32+E8</f>
        <v>557364.21565046604</v>
      </c>
      <c r="F210" s="124">
        <f t="shared" si="18"/>
        <v>33264</v>
      </c>
      <c r="G210" s="124">
        <f t="shared" si="18"/>
        <v>34980</v>
      </c>
      <c r="H210" s="124">
        <f t="shared" si="18"/>
        <v>25719</v>
      </c>
      <c r="I210" s="124">
        <f t="shared" si="18"/>
        <v>1987</v>
      </c>
      <c r="J210" s="124">
        <f t="shared" si="18"/>
        <v>750</v>
      </c>
      <c r="K210" s="124">
        <f t="shared" si="18"/>
        <v>694</v>
      </c>
      <c r="L210" s="124">
        <f t="shared" si="18"/>
        <v>3431</v>
      </c>
    </row>
    <row r="211" spans="1:12" x14ac:dyDescent="0.2">
      <c r="A211" s="1"/>
      <c r="B211" s="1"/>
      <c r="C211" s="1"/>
      <c r="D211" s="1"/>
      <c r="E211" s="1"/>
      <c r="F211" s="1"/>
      <c r="G211" s="1"/>
    </row>
    <row r="212" spans="1:12" x14ac:dyDescent="0.2">
      <c r="A212" s="1"/>
      <c r="B212" s="1"/>
      <c r="C212" s="1"/>
      <c r="D212" s="1"/>
      <c r="E212" s="1"/>
      <c r="F212" s="1"/>
      <c r="G212" s="1"/>
    </row>
  </sheetData>
  <autoFilter ref="A9:L210" xr:uid="{00000000-0009-0000-0000-000002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2"/>
  <sheetViews>
    <sheetView topLeftCell="A169" workbookViewId="0">
      <selection activeCell="M222" sqref="M222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2" width="12.5703125" style="3" customWidth="1"/>
    <col min="13" max="13" width="12.28515625" style="3" customWidth="1"/>
    <col min="14" max="14" width="11.7109375" style="3" customWidth="1"/>
    <col min="15" max="15" width="13.140625" style="3" customWidth="1"/>
    <col min="16" max="16384" width="30" style="3"/>
  </cols>
  <sheetData>
    <row r="1" spans="1:13" x14ac:dyDescent="0.2">
      <c r="A1" s="1"/>
      <c r="B1" s="1"/>
      <c r="C1" s="2"/>
      <c r="D1" s="2"/>
      <c r="E1" s="2"/>
      <c r="F1" s="1"/>
      <c r="G1" s="1"/>
    </row>
    <row r="2" spans="1:13" x14ac:dyDescent="0.2">
      <c r="A2" s="161" t="s">
        <v>226</v>
      </c>
      <c r="B2" s="161"/>
      <c r="C2" s="161"/>
      <c r="D2" s="161"/>
      <c r="E2" s="161"/>
      <c r="F2" s="161"/>
      <c r="G2" s="161"/>
      <c r="H2" s="161"/>
      <c r="I2" s="161"/>
    </row>
    <row r="3" spans="1:13" x14ac:dyDescent="0.2">
      <c r="A3" s="159" t="s">
        <v>227</v>
      </c>
      <c r="B3" s="159"/>
      <c r="C3" s="159"/>
      <c r="D3" s="159"/>
      <c r="E3" s="159"/>
      <c r="F3" s="159"/>
      <c r="G3" s="159"/>
      <c r="H3" s="159"/>
      <c r="I3" s="159"/>
    </row>
    <row r="4" spans="1:13" ht="12" thickBot="1" x14ac:dyDescent="0.25">
      <c r="A4" s="1"/>
      <c r="B4" s="1"/>
      <c r="C4" s="2"/>
      <c r="D4" s="2"/>
      <c r="E4" s="2"/>
      <c r="F4" s="1"/>
      <c r="G4" s="1"/>
    </row>
    <row r="5" spans="1:13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  <c r="L5" s="7"/>
      <c r="M5" s="7"/>
    </row>
    <row r="6" spans="1:13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3">
        <v>45322</v>
      </c>
      <c r="J6" s="153">
        <v>45350</v>
      </c>
      <c r="K6" s="153">
        <v>45352</v>
      </c>
      <c r="L6" s="153">
        <v>45384</v>
      </c>
      <c r="M6" s="152" t="s">
        <v>223</v>
      </c>
    </row>
    <row r="7" spans="1:13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3" ht="12" thickBot="1" x14ac:dyDescent="0.25">
      <c r="A8" s="13" t="s">
        <v>8</v>
      </c>
      <c r="B8" s="14"/>
      <c r="C8" s="15"/>
      <c r="D8" s="14"/>
      <c r="E8" s="16">
        <f t="shared" ref="E8:M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41</v>
      </c>
      <c r="L8" s="16">
        <f>SUM(L10:L30)</f>
        <v>43</v>
      </c>
      <c r="M8" s="16">
        <f t="shared" si="0"/>
        <v>186</v>
      </c>
    </row>
    <row r="9" spans="1:13" x14ac:dyDescent="0.2">
      <c r="A9" s="17"/>
      <c r="B9" s="17"/>
      <c r="C9" s="17"/>
      <c r="D9" s="17"/>
      <c r="E9" s="17"/>
      <c r="F9" s="1"/>
      <c r="G9" s="1"/>
      <c r="J9" s="127"/>
      <c r="K9" s="127"/>
      <c r="L9" s="127"/>
    </row>
    <row r="10" spans="1:13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/>
      <c r="L10" s="151"/>
      <c r="M10" s="151">
        <f>SUM(I10:L10)</f>
        <v>0</v>
      </c>
    </row>
    <row r="11" spans="1:13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/>
      <c r="L11" s="151"/>
      <c r="M11" s="151">
        <f t="shared" ref="M11:M29" si="1">SUM(I11:L11)</f>
        <v>0</v>
      </c>
    </row>
    <row r="12" spans="1:13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/>
      <c r="L12" s="151"/>
      <c r="M12" s="151">
        <f t="shared" si="1"/>
        <v>0</v>
      </c>
    </row>
    <row r="13" spans="1:13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/>
      <c r="L13" s="151"/>
      <c r="M13" s="151">
        <f t="shared" si="1"/>
        <v>0</v>
      </c>
    </row>
    <row r="14" spans="1:13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/>
      <c r="L14" s="151"/>
      <c r="M14" s="151">
        <f t="shared" si="1"/>
        <v>0</v>
      </c>
    </row>
    <row r="15" spans="1:13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/>
      <c r="L15" s="151"/>
      <c r="M15" s="151">
        <f t="shared" si="1"/>
        <v>0</v>
      </c>
    </row>
    <row r="16" spans="1:13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/>
      <c r="L16" s="151"/>
      <c r="M16" s="151">
        <f t="shared" si="1"/>
        <v>0</v>
      </c>
    </row>
    <row r="17" spans="1:13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/>
      <c r="L17" s="151">
        <v>38</v>
      </c>
      <c r="M17" s="151">
        <f t="shared" si="1"/>
        <v>38</v>
      </c>
    </row>
    <row r="18" spans="1:13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/>
      <c r="L18" s="151"/>
      <c r="M18" s="151">
        <f t="shared" si="1"/>
        <v>0</v>
      </c>
    </row>
    <row r="19" spans="1:13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/>
      <c r="L19" s="151"/>
      <c r="M19" s="151">
        <f t="shared" si="1"/>
        <v>0</v>
      </c>
    </row>
    <row r="20" spans="1:13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/>
      <c r="L20" s="151"/>
      <c r="M20" s="151">
        <f t="shared" si="1"/>
        <v>0</v>
      </c>
    </row>
    <row r="21" spans="1:13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/>
      <c r="L21" s="151"/>
      <c r="M21" s="151">
        <f t="shared" si="1"/>
        <v>0</v>
      </c>
    </row>
    <row r="22" spans="1:13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/>
      <c r="L22" s="151"/>
      <c r="M22" s="151">
        <f t="shared" si="1"/>
        <v>0</v>
      </c>
    </row>
    <row r="23" spans="1:13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v>11</v>
      </c>
      <c r="L23" s="151"/>
      <c r="M23" s="151">
        <f t="shared" si="1"/>
        <v>74</v>
      </c>
    </row>
    <row r="24" spans="1:13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/>
      <c r="L24" s="151"/>
      <c r="M24" s="151">
        <f t="shared" si="1"/>
        <v>0</v>
      </c>
    </row>
    <row r="25" spans="1:13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/>
      <c r="L25" s="151"/>
      <c r="M25" s="151">
        <f t="shared" si="1"/>
        <v>0</v>
      </c>
    </row>
    <row r="26" spans="1:13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/>
      <c r="L26" s="151">
        <v>5</v>
      </c>
      <c r="M26" s="151">
        <f t="shared" si="1"/>
        <v>5</v>
      </c>
    </row>
    <row r="27" spans="1:13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v>30</v>
      </c>
      <c r="L27" s="151"/>
      <c r="M27" s="151">
        <f t="shared" si="1"/>
        <v>69</v>
      </c>
    </row>
    <row r="28" spans="1:13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/>
      <c r="L28" s="151"/>
      <c r="M28" s="151">
        <f t="shared" si="1"/>
        <v>0</v>
      </c>
    </row>
    <row r="29" spans="1:13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/>
      <c r="L29" s="151"/>
      <c r="M29" s="151">
        <f t="shared" si="1"/>
        <v>0</v>
      </c>
    </row>
    <row r="30" spans="1:13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/>
      <c r="L30" s="151"/>
      <c r="M30" s="151">
        <f>SUM(I30:L30)</f>
        <v>0</v>
      </c>
    </row>
    <row r="31" spans="1:13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3" ht="12" thickBot="1" x14ac:dyDescent="0.25">
      <c r="A32" s="44" t="s">
        <v>42</v>
      </c>
      <c r="B32" s="45"/>
      <c r="C32" s="45"/>
      <c r="D32" s="46"/>
      <c r="E32" s="16">
        <f t="shared" ref="E32:M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  <c r="L32" s="16">
        <f t="shared" si="2"/>
        <v>0</v>
      </c>
      <c r="M32" s="16">
        <f t="shared" si="2"/>
        <v>0</v>
      </c>
    </row>
    <row r="33" spans="1:13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3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/>
      <c r="L34" s="151"/>
      <c r="M34" s="151">
        <f>SUM(I34:L34)</f>
        <v>0</v>
      </c>
    </row>
    <row r="35" spans="1:13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/>
      <c r="L35" s="151"/>
      <c r="M35" s="151">
        <f t="shared" ref="M35:M41" si="3">SUM(I35:L35)</f>
        <v>0</v>
      </c>
    </row>
    <row r="36" spans="1:13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/>
      <c r="L36" s="151"/>
      <c r="M36" s="151">
        <f t="shared" si="3"/>
        <v>0</v>
      </c>
    </row>
    <row r="37" spans="1:13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/>
      <c r="L37" s="151"/>
      <c r="M37" s="151">
        <f t="shared" si="3"/>
        <v>0</v>
      </c>
    </row>
    <row r="38" spans="1:13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/>
      <c r="L38" s="151"/>
      <c r="M38" s="151">
        <f t="shared" si="3"/>
        <v>0</v>
      </c>
    </row>
    <row r="39" spans="1:13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/>
      <c r="L39" s="151"/>
      <c r="M39" s="151">
        <f t="shared" si="3"/>
        <v>0</v>
      </c>
    </row>
    <row r="40" spans="1:13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/>
      <c r="L40" s="151"/>
      <c r="M40" s="151">
        <f t="shared" si="3"/>
        <v>0</v>
      </c>
    </row>
    <row r="41" spans="1:13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/>
      <c r="L41" s="151"/>
      <c r="M41" s="151">
        <f t="shared" si="3"/>
        <v>0</v>
      </c>
    </row>
    <row r="42" spans="1:13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3" ht="12" thickBot="1" x14ac:dyDescent="0.25">
      <c r="A43" s="13" t="s">
        <v>55</v>
      </c>
      <c r="B43" s="14"/>
      <c r="C43" s="49"/>
      <c r="D43" s="46"/>
      <c r="E43" s="16">
        <f t="shared" ref="E43:M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107</v>
      </c>
      <c r="L43" s="16">
        <f t="shared" si="4"/>
        <v>41</v>
      </c>
      <c r="M43" s="16">
        <f t="shared" si="4"/>
        <v>459</v>
      </c>
    </row>
    <row r="44" spans="1:13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3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/>
      <c r="L45" s="151"/>
      <c r="M45" s="151">
        <f>SUM(I45:L45)</f>
        <v>0</v>
      </c>
    </row>
    <row r="46" spans="1:13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v>107</v>
      </c>
      <c r="L46" s="151"/>
      <c r="M46" s="151">
        <f t="shared" ref="M46:M67" si="5">SUM(I46:L46)</f>
        <v>247</v>
      </c>
    </row>
    <row r="47" spans="1:13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/>
      <c r="L47" s="151"/>
      <c r="M47" s="151">
        <f t="shared" si="5"/>
        <v>0</v>
      </c>
    </row>
    <row r="48" spans="1:13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/>
      <c r="L48" s="151"/>
      <c r="M48" s="151">
        <f t="shared" si="5"/>
        <v>0</v>
      </c>
    </row>
    <row r="49" spans="1:13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/>
      <c r="L49" s="151"/>
      <c r="M49" s="151">
        <f t="shared" si="5"/>
        <v>0</v>
      </c>
    </row>
    <row r="50" spans="1:13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/>
      <c r="L50" s="151"/>
      <c r="M50" s="151">
        <f t="shared" si="5"/>
        <v>0</v>
      </c>
    </row>
    <row r="51" spans="1:13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/>
      <c r="L51" s="151"/>
      <c r="M51" s="151">
        <f t="shared" si="5"/>
        <v>0</v>
      </c>
    </row>
    <row r="52" spans="1:13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/>
      <c r="L52" s="151"/>
      <c r="M52" s="151">
        <f t="shared" si="5"/>
        <v>152</v>
      </c>
    </row>
    <row r="53" spans="1:13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/>
      <c r="L53" s="151"/>
      <c r="M53" s="151">
        <f t="shared" si="5"/>
        <v>0</v>
      </c>
    </row>
    <row r="54" spans="1:13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/>
      <c r="L54" s="151"/>
      <c r="M54" s="151">
        <f t="shared" si="5"/>
        <v>0</v>
      </c>
    </row>
    <row r="55" spans="1:13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/>
      <c r="L55" s="151"/>
      <c r="M55" s="151">
        <f t="shared" si="5"/>
        <v>0</v>
      </c>
    </row>
    <row r="56" spans="1:13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/>
      <c r="L56" s="151"/>
      <c r="M56" s="151">
        <f t="shared" si="5"/>
        <v>0</v>
      </c>
    </row>
    <row r="57" spans="1:13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/>
      <c r="L57" s="151"/>
      <c r="M57" s="151">
        <f t="shared" si="5"/>
        <v>0</v>
      </c>
    </row>
    <row r="58" spans="1:13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/>
      <c r="L58" s="151"/>
      <c r="M58" s="151">
        <f t="shared" si="5"/>
        <v>0</v>
      </c>
    </row>
    <row r="59" spans="1:13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/>
      <c r="L59" s="151"/>
      <c r="M59" s="151">
        <f t="shared" si="5"/>
        <v>0</v>
      </c>
    </row>
    <row r="60" spans="1:13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/>
      <c r="L60" s="151"/>
      <c r="M60" s="151">
        <f t="shared" si="5"/>
        <v>0</v>
      </c>
    </row>
    <row r="61" spans="1:13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/>
      <c r="L61" s="151"/>
      <c r="M61" s="151">
        <f t="shared" si="5"/>
        <v>0</v>
      </c>
    </row>
    <row r="62" spans="1:13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/>
      <c r="L62" s="151"/>
      <c r="M62" s="151">
        <f t="shared" si="5"/>
        <v>0</v>
      </c>
    </row>
    <row r="63" spans="1:13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/>
      <c r="L63" s="151"/>
      <c r="M63" s="151">
        <f t="shared" si="5"/>
        <v>0</v>
      </c>
    </row>
    <row r="64" spans="1:13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/>
      <c r="L64" s="151"/>
      <c r="M64" s="151">
        <f t="shared" si="5"/>
        <v>19</v>
      </c>
    </row>
    <row r="65" spans="1:13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/>
      <c r="L65" s="151">
        <v>41</v>
      </c>
      <c r="M65" s="151">
        <f t="shared" si="5"/>
        <v>41</v>
      </c>
    </row>
    <row r="66" spans="1:13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/>
      <c r="L66" s="151"/>
      <c r="M66" s="151">
        <f t="shared" si="5"/>
        <v>0</v>
      </c>
    </row>
    <row r="67" spans="1:13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/>
      <c r="L67" s="151"/>
      <c r="M67" s="151">
        <f t="shared" si="5"/>
        <v>0</v>
      </c>
    </row>
    <row r="68" spans="1:13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3" ht="12" thickBot="1" x14ac:dyDescent="0.25">
      <c r="A69" s="56" t="s">
        <v>80</v>
      </c>
      <c r="B69" s="57"/>
      <c r="C69" s="15"/>
      <c r="D69" s="14"/>
      <c r="E69" s="16">
        <f t="shared" ref="E69:M69" si="6">SUM(E71:E91)</f>
        <v>272976.37343000004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</v>
      </c>
      <c r="L69" s="16">
        <f t="shared" si="6"/>
        <v>245</v>
      </c>
      <c r="M69" s="16">
        <f t="shared" si="6"/>
        <v>1286</v>
      </c>
    </row>
    <row r="70" spans="1:13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3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/>
      <c r="L71" s="151"/>
      <c r="M71" s="151">
        <f>SUM(I71:L71)</f>
        <v>0</v>
      </c>
    </row>
    <row r="72" spans="1:13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/>
      <c r="L72" s="151"/>
      <c r="M72" s="151">
        <f t="shared" ref="M72:M91" si="7">SUM(I72:L72)</f>
        <v>0</v>
      </c>
    </row>
    <row r="73" spans="1:13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/>
      <c r="L73" s="151"/>
      <c r="M73" s="151">
        <f t="shared" si="7"/>
        <v>0</v>
      </c>
    </row>
    <row r="74" spans="1:13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/>
      <c r="L74" s="151"/>
      <c r="M74" s="151">
        <f t="shared" si="7"/>
        <v>572</v>
      </c>
    </row>
    <row r="75" spans="1:13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/>
      <c r="L75" s="151"/>
      <c r="M75" s="151">
        <f t="shared" si="7"/>
        <v>0</v>
      </c>
    </row>
    <row r="76" spans="1:13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/>
      <c r="L76" s="151"/>
      <c r="M76" s="151">
        <f t="shared" si="7"/>
        <v>26</v>
      </c>
    </row>
    <row r="77" spans="1:13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/>
      <c r="L77" s="151"/>
      <c r="M77" s="151">
        <f t="shared" si="7"/>
        <v>0</v>
      </c>
    </row>
    <row r="78" spans="1:13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v>1</v>
      </c>
      <c r="L78" s="151">
        <v>69</v>
      </c>
      <c r="M78" s="151">
        <f t="shared" si="7"/>
        <v>84</v>
      </c>
    </row>
    <row r="79" spans="1:13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  <c r="J79" s="151"/>
      <c r="K79" s="151"/>
      <c r="L79" s="151"/>
      <c r="M79" s="151">
        <f t="shared" si="7"/>
        <v>0</v>
      </c>
    </row>
    <row r="80" spans="1:13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151">
        <v>215</v>
      </c>
      <c r="J80" s="151">
        <v>213</v>
      </c>
      <c r="K80" s="151"/>
      <c r="L80" s="151">
        <v>176</v>
      </c>
      <c r="M80" s="151">
        <f t="shared" si="7"/>
        <v>604</v>
      </c>
    </row>
    <row r="81" spans="1:13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  <c r="J81" s="151"/>
      <c r="K81" s="151"/>
      <c r="L81" s="151"/>
      <c r="M81" s="151">
        <f t="shared" si="7"/>
        <v>0</v>
      </c>
    </row>
    <row r="82" spans="1:13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  <c r="J82" s="151"/>
      <c r="K82" s="151"/>
      <c r="L82" s="151"/>
      <c r="M82" s="151">
        <f t="shared" si="7"/>
        <v>0</v>
      </c>
    </row>
    <row r="83" spans="1:13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  <c r="J83" s="151"/>
      <c r="K83" s="151"/>
      <c r="L83" s="151"/>
      <c r="M83" s="151">
        <f t="shared" si="7"/>
        <v>0</v>
      </c>
    </row>
    <row r="84" spans="1:13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  <c r="J84" s="151"/>
      <c r="K84" s="151"/>
      <c r="L84" s="151"/>
      <c r="M84" s="151">
        <f t="shared" si="7"/>
        <v>0</v>
      </c>
    </row>
    <row r="85" spans="1:13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  <c r="J85" s="151"/>
      <c r="K85" s="151"/>
      <c r="L85" s="151"/>
      <c r="M85" s="151">
        <f t="shared" si="7"/>
        <v>0</v>
      </c>
    </row>
    <row r="86" spans="1:13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  <c r="J86" s="151"/>
      <c r="K86" s="151"/>
      <c r="L86" s="151"/>
      <c r="M86" s="151">
        <f t="shared" si="7"/>
        <v>0</v>
      </c>
    </row>
    <row r="87" spans="1:13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  <c r="J87" s="151"/>
      <c r="K87" s="151"/>
      <c r="L87" s="151"/>
      <c r="M87" s="151">
        <f t="shared" si="7"/>
        <v>0</v>
      </c>
    </row>
    <row r="88" spans="1:13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  <c r="J88" s="151"/>
      <c r="K88" s="151"/>
      <c r="L88" s="151"/>
      <c r="M88" s="151">
        <f t="shared" si="7"/>
        <v>0</v>
      </c>
    </row>
    <row r="89" spans="1:13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  <c r="J89" s="151"/>
      <c r="K89" s="151"/>
      <c r="L89" s="151"/>
      <c r="M89" s="151">
        <f t="shared" si="7"/>
        <v>0</v>
      </c>
    </row>
    <row r="90" spans="1:13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  <c r="J90" s="151"/>
      <c r="K90" s="151"/>
      <c r="L90" s="151"/>
      <c r="M90" s="151">
        <f t="shared" si="7"/>
        <v>0</v>
      </c>
    </row>
    <row r="91" spans="1:13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  <c r="J91" s="151"/>
      <c r="K91" s="151"/>
      <c r="L91" s="151"/>
      <c r="M91" s="151">
        <f t="shared" si="7"/>
        <v>0</v>
      </c>
    </row>
    <row r="92" spans="1:13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13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 t="shared" ref="F93:M93" si="8">SUM(F95:F102)</f>
        <v>2368</v>
      </c>
      <c r="G93" s="16">
        <f t="shared" si="8"/>
        <v>2756</v>
      </c>
      <c r="H93" s="16">
        <f t="shared" si="8"/>
        <v>3111</v>
      </c>
      <c r="I93" s="16">
        <f t="shared" si="8"/>
        <v>160</v>
      </c>
      <c r="J93" s="16">
        <f t="shared" si="8"/>
        <v>10</v>
      </c>
      <c r="K93" s="16">
        <f t="shared" si="8"/>
        <v>134</v>
      </c>
      <c r="L93" s="16">
        <f t="shared" si="8"/>
        <v>0</v>
      </c>
      <c r="M93" s="16">
        <f t="shared" si="8"/>
        <v>304</v>
      </c>
    </row>
    <row r="94" spans="1:13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13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  <c r="J95" s="151"/>
      <c r="K95" s="151"/>
      <c r="L95" s="151"/>
      <c r="M95" s="151">
        <f>SUM(I95:L95)</f>
        <v>0</v>
      </c>
    </row>
    <row r="96" spans="1:13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  <c r="J96" s="151">
        <v>10</v>
      </c>
      <c r="K96" s="151"/>
      <c r="L96" s="151"/>
      <c r="M96" s="151">
        <f t="shared" ref="M96:M102" si="9">SUM(I96:L96)</f>
        <v>10</v>
      </c>
    </row>
    <row r="97" spans="1:13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  <c r="J97" s="151"/>
      <c r="K97" s="151"/>
      <c r="L97" s="151"/>
      <c r="M97" s="151">
        <f t="shared" si="9"/>
        <v>0</v>
      </c>
    </row>
    <row r="98" spans="1:13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  <c r="J98" s="151"/>
      <c r="K98" s="151"/>
      <c r="L98" s="151"/>
      <c r="M98" s="151">
        <f t="shared" si="9"/>
        <v>0</v>
      </c>
    </row>
    <row r="99" spans="1:13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  <c r="J99" s="151"/>
      <c r="K99" s="151"/>
      <c r="L99" s="151"/>
      <c r="M99" s="151">
        <f t="shared" si="9"/>
        <v>0</v>
      </c>
    </row>
    <row r="100" spans="1:13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  <c r="J100" s="151"/>
      <c r="K100" s="151">
        <v>134</v>
      </c>
      <c r="L100" s="151"/>
      <c r="M100" s="151">
        <f t="shared" si="9"/>
        <v>294</v>
      </c>
    </row>
    <row r="101" spans="1:13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  <c r="J101" s="151"/>
      <c r="K101" s="151"/>
      <c r="L101" s="151"/>
      <c r="M101" s="151">
        <f t="shared" si="9"/>
        <v>0</v>
      </c>
    </row>
    <row r="102" spans="1:13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  <c r="J102" s="151"/>
      <c r="K102" s="151"/>
      <c r="L102" s="151"/>
      <c r="M102" s="151">
        <f t="shared" si="9"/>
        <v>0</v>
      </c>
    </row>
    <row r="103" spans="1:13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13" ht="12" thickBot="1" x14ac:dyDescent="0.25">
      <c r="A104" s="44" t="s">
        <v>110</v>
      </c>
      <c r="B104" s="45"/>
      <c r="C104" s="45"/>
      <c r="D104" s="46"/>
      <c r="E104" s="16">
        <f t="shared" ref="E104:M104" si="10">SUM(E106:E129)</f>
        <v>35998</v>
      </c>
      <c r="F104" s="16">
        <f t="shared" si="10"/>
        <v>2973</v>
      </c>
      <c r="G104" s="16">
        <f t="shared" si="10"/>
        <v>3273</v>
      </c>
      <c r="H104" s="16">
        <f t="shared" si="10"/>
        <v>1991</v>
      </c>
      <c r="I104" s="16">
        <f t="shared" si="10"/>
        <v>41</v>
      </c>
      <c r="J104" s="16">
        <f t="shared" si="10"/>
        <v>4</v>
      </c>
      <c r="K104" s="16">
        <f t="shared" si="10"/>
        <v>218</v>
      </c>
      <c r="L104" s="16">
        <f t="shared" si="10"/>
        <v>29</v>
      </c>
      <c r="M104" s="16">
        <f t="shared" si="10"/>
        <v>292</v>
      </c>
    </row>
    <row r="105" spans="1:13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13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  <c r="J106" s="151"/>
      <c r="K106" s="151"/>
      <c r="L106" s="151"/>
      <c r="M106" s="151">
        <f>SUM(I106:L106)</f>
        <v>0</v>
      </c>
    </row>
    <row r="107" spans="1:13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  <c r="J107" s="151"/>
      <c r="K107" s="151"/>
      <c r="L107" s="151"/>
      <c r="M107" s="151">
        <f>SUM(I107:L107)</f>
        <v>0</v>
      </c>
    </row>
    <row r="108" spans="1:13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  <c r="J108" s="151"/>
      <c r="K108" s="151"/>
      <c r="L108" s="151"/>
      <c r="M108" s="151">
        <f t="shared" ref="M108:M129" si="11">SUM(I108:L108)</f>
        <v>0</v>
      </c>
    </row>
    <row r="109" spans="1:13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  <c r="J109" s="151"/>
      <c r="K109" s="151"/>
      <c r="L109" s="151"/>
      <c r="M109" s="151">
        <f t="shared" si="11"/>
        <v>0</v>
      </c>
    </row>
    <row r="110" spans="1:13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151">
        <v>32</v>
      </c>
      <c r="J110" s="151"/>
      <c r="K110" s="151"/>
      <c r="L110" s="151"/>
      <c r="M110" s="151">
        <f t="shared" si="11"/>
        <v>32</v>
      </c>
    </row>
    <row r="111" spans="1:13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151">
        <v>9</v>
      </c>
      <c r="J111" s="151">
        <v>4</v>
      </c>
      <c r="K111" s="151"/>
      <c r="L111" s="151">
        <v>29</v>
      </c>
      <c r="M111" s="151">
        <f t="shared" si="11"/>
        <v>42</v>
      </c>
    </row>
    <row r="112" spans="1:13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  <c r="J112" s="151"/>
      <c r="K112" s="151"/>
      <c r="L112" s="151"/>
      <c r="M112" s="151">
        <f t="shared" si="11"/>
        <v>0</v>
      </c>
    </row>
    <row r="113" spans="1:13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  <c r="J113" s="151"/>
      <c r="K113" s="151"/>
      <c r="L113" s="151"/>
      <c r="M113" s="151">
        <f t="shared" si="11"/>
        <v>0</v>
      </c>
    </row>
    <row r="114" spans="1:13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  <c r="J114" s="151"/>
      <c r="K114" s="151"/>
      <c r="L114" s="151"/>
      <c r="M114" s="151">
        <f t="shared" si="11"/>
        <v>0</v>
      </c>
    </row>
    <row r="115" spans="1:13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  <c r="J115" s="151"/>
      <c r="K115" s="151"/>
      <c r="L115" s="151"/>
      <c r="M115" s="151">
        <f t="shared" si="11"/>
        <v>0</v>
      </c>
    </row>
    <row r="116" spans="1:13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  <c r="J116" s="151"/>
      <c r="K116" s="151"/>
      <c r="L116" s="151"/>
      <c r="M116" s="151">
        <f t="shared" si="11"/>
        <v>0</v>
      </c>
    </row>
    <row r="117" spans="1:13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  <c r="J117" s="151"/>
      <c r="K117" s="151"/>
      <c r="L117" s="151"/>
      <c r="M117" s="151">
        <f t="shared" si="11"/>
        <v>0</v>
      </c>
    </row>
    <row r="118" spans="1:13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/>
      <c r="L118" s="151"/>
      <c r="M118" s="151">
        <f t="shared" si="11"/>
        <v>0</v>
      </c>
    </row>
    <row r="119" spans="1:13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  <c r="J119" s="151"/>
      <c r="K119" s="151"/>
      <c r="L119" s="151"/>
      <c r="M119" s="151">
        <f t="shared" si="11"/>
        <v>0</v>
      </c>
    </row>
    <row r="120" spans="1:13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  <c r="J120" s="151"/>
      <c r="K120" s="151"/>
      <c r="L120" s="151"/>
      <c r="M120" s="151">
        <f t="shared" si="11"/>
        <v>0</v>
      </c>
    </row>
    <row r="121" spans="1:13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  <c r="J121" s="151">
        <v>0</v>
      </c>
      <c r="K121" s="151">
        <v>174</v>
      </c>
      <c r="L121" s="151"/>
      <c r="M121" s="151">
        <f t="shared" si="11"/>
        <v>174</v>
      </c>
    </row>
    <row r="122" spans="1:13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  <c r="J122" s="151"/>
      <c r="K122" s="151">
        <v>44</v>
      </c>
      <c r="L122" s="151"/>
      <c r="M122" s="151">
        <f t="shared" si="11"/>
        <v>44</v>
      </c>
    </row>
    <row r="123" spans="1:13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  <c r="J123" s="151"/>
      <c r="K123" s="151"/>
      <c r="L123" s="151"/>
      <c r="M123" s="151">
        <f t="shared" si="11"/>
        <v>0</v>
      </c>
    </row>
    <row r="124" spans="1:13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  <c r="J124" s="151"/>
      <c r="K124" s="151"/>
      <c r="L124" s="151"/>
      <c r="M124" s="151">
        <f t="shared" si="11"/>
        <v>0</v>
      </c>
    </row>
    <row r="125" spans="1:13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  <c r="J125" s="151"/>
      <c r="K125" s="151"/>
      <c r="L125" s="151"/>
      <c r="M125" s="151">
        <f t="shared" si="11"/>
        <v>0</v>
      </c>
    </row>
    <row r="126" spans="1:13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  <c r="J126" s="151"/>
      <c r="K126" s="151"/>
      <c r="L126" s="151"/>
      <c r="M126" s="151">
        <f t="shared" si="11"/>
        <v>0</v>
      </c>
    </row>
    <row r="127" spans="1:13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  <c r="J127" s="151"/>
      <c r="K127" s="151"/>
      <c r="L127" s="151"/>
      <c r="M127" s="151">
        <f t="shared" si="11"/>
        <v>0</v>
      </c>
    </row>
    <row r="128" spans="1:13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  <c r="J128" s="151"/>
      <c r="K128" s="151"/>
      <c r="L128" s="151"/>
      <c r="M128" s="151">
        <f t="shared" si="11"/>
        <v>0</v>
      </c>
    </row>
    <row r="129" spans="1:13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  <c r="J129" s="151"/>
      <c r="K129" s="151"/>
      <c r="L129" s="151"/>
      <c r="M129" s="151">
        <f t="shared" si="11"/>
        <v>0</v>
      </c>
    </row>
    <row r="130" spans="1:13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3" ht="12" thickBot="1" x14ac:dyDescent="0.25">
      <c r="A131" s="13" t="s">
        <v>134</v>
      </c>
      <c r="B131" s="14"/>
      <c r="C131" s="14"/>
      <c r="D131" s="14"/>
      <c r="E131" s="16">
        <f t="shared" ref="E131:M131" si="12">SUM(E133:E144)</f>
        <v>17916.504208385999</v>
      </c>
      <c r="F131" s="16">
        <f t="shared" si="12"/>
        <v>1597</v>
      </c>
      <c r="G131" s="16">
        <f t="shared" si="12"/>
        <v>1947</v>
      </c>
      <c r="H131" s="16">
        <f t="shared" si="12"/>
        <v>1775</v>
      </c>
      <c r="I131" s="16">
        <f t="shared" si="12"/>
        <v>399</v>
      </c>
      <c r="J131" s="16">
        <f t="shared" si="12"/>
        <v>291</v>
      </c>
      <c r="K131" s="16">
        <f t="shared" si="12"/>
        <v>89</v>
      </c>
      <c r="L131" s="16">
        <f t="shared" si="12"/>
        <v>95</v>
      </c>
      <c r="M131" s="16">
        <f t="shared" si="12"/>
        <v>874</v>
      </c>
    </row>
    <row r="132" spans="1:13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</row>
    <row r="133" spans="1:13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  <c r="J133" s="151"/>
      <c r="K133" s="151"/>
      <c r="L133" s="151"/>
      <c r="M133" s="151">
        <f>SUM(I133:L133)</f>
        <v>0</v>
      </c>
    </row>
    <row r="134" spans="1:13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  <c r="J134" s="151">
        <f>35+73</f>
        <v>108</v>
      </c>
      <c r="K134" s="151">
        <v>77</v>
      </c>
      <c r="L134" s="151">
        <v>95</v>
      </c>
      <c r="M134" s="151">
        <f t="shared" ref="M134:M144" si="13">SUM(I134:L134)</f>
        <v>322</v>
      </c>
    </row>
    <row r="135" spans="1:13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  <c r="J135" s="151"/>
      <c r="K135" s="151"/>
      <c r="L135" s="151"/>
      <c r="M135" s="151">
        <f t="shared" si="13"/>
        <v>240</v>
      </c>
    </row>
    <row r="136" spans="1:13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  <c r="J136" s="151">
        <f>136+47</f>
        <v>183</v>
      </c>
      <c r="K136" s="151">
        <v>12</v>
      </c>
      <c r="L136" s="151"/>
      <c r="M136" s="151">
        <f t="shared" si="13"/>
        <v>312</v>
      </c>
    </row>
    <row r="137" spans="1:13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  <c r="J137" s="151"/>
      <c r="K137" s="151"/>
      <c r="L137" s="151"/>
      <c r="M137" s="151">
        <f t="shared" si="13"/>
        <v>0</v>
      </c>
    </row>
    <row r="138" spans="1:13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  <c r="J138" s="151"/>
      <c r="K138" s="151"/>
      <c r="L138" s="151"/>
      <c r="M138" s="151">
        <f t="shared" si="13"/>
        <v>0</v>
      </c>
    </row>
    <row r="139" spans="1:13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  <c r="J139" s="151"/>
      <c r="K139" s="151"/>
      <c r="L139" s="151"/>
      <c r="M139" s="151">
        <f t="shared" si="13"/>
        <v>0</v>
      </c>
    </row>
    <row r="140" spans="1:13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  <c r="J140" s="151"/>
      <c r="K140" s="151"/>
      <c r="L140" s="151"/>
      <c r="M140" s="151">
        <f t="shared" si="13"/>
        <v>0</v>
      </c>
    </row>
    <row r="141" spans="1:13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  <c r="J141" s="151"/>
      <c r="K141" s="151"/>
      <c r="L141" s="151"/>
      <c r="M141" s="151">
        <f t="shared" si="13"/>
        <v>0</v>
      </c>
    </row>
    <row r="142" spans="1:13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  <c r="J142" s="151"/>
      <c r="K142" s="151"/>
      <c r="L142" s="151"/>
      <c r="M142" s="151">
        <f t="shared" si="13"/>
        <v>0</v>
      </c>
    </row>
    <row r="143" spans="1:13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  <c r="J143" s="151"/>
      <c r="K143" s="151"/>
      <c r="L143" s="151"/>
      <c r="M143" s="151">
        <f t="shared" si="13"/>
        <v>0</v>
      </c>
    </row>
    <row r="144" spans="1:13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  <c r="J144" s="151"/>
      <c r="K144" s="151"/>
      <c r="L144" s="151"/>
      <c r="M144" s="151">
        <f t="shared" si="13"/>
        <v>0</v>
      </c>
    </row>
    <row r="145" spans="1:13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13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 t="shared" ref="F146:M146" si="14">SUM(F148:F171)</f>
        <v>5758</v>
      </c>
      <c r="G146" s="16">
        <f t="shared" si="14"/>
        <v>6358</v>
      </c>
      <c r="H146" s="16">
        <f t="shared" si="14"/>
        <v>5685</v>
      </c>
      <c r="I146" s="16">
        <f t="shared" si="14"/>
        <v>192</v>
      </c>
      <c r="J146" s="16">
        <f t="shared" si="14"/>
        <v>0</v>
      </c>
      <c r="K146" s="16">
        <f t="shared" si="14"/>
        <v>0</v>
      </c>
      <c r="L146" s="16">
        <f t="shared" si="14"/>
        <v>0</v>
      </c>
      <c r="M146" s="16">
        <f t="shared" si="14"/>
        <v>192</v>
      </c>
    </row>
    <row r="147" spans="1:13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13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  <c r="J148" s="151"/>
      <c r="K148" s="151"/>
      <c r="L148" s="151"/>
      <c r="M148" s="151">
        <f>SUM(I148:L148)</f>
        <v>0</v>
      </c>
    </row>
    <row r="149" spans="1:13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  <c r="J149" s="151"/>
      <c r="K149" s="151"/>
      <c r="L149" s="151"/>
      <c r="M149" s="151">
        <f t="shared" ref="M149:M184" si="15">SUM(I149:L149)</f>
        <v>0</v>
      </c>
    </row>
    <row r="150" spans="1:13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  <c r="J150" s="151"/>
      <c r="K150" s="151"/>
      <c r="L150" s="151"/>
      <c r="M150" s="151">
        <f t="shared" si="15"/>
        <v>0</v>
      </c>
    </row>
    <row r="151" spans="1:13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  <c r="J151" s="151"/>
      <c r="K151" s="151"/>
      <c r="L151" s="151"/>
      <c r="M151" s="151">
        <f t="shared" si="15"/>
        <v>0</v>
      </c>
    </row>
    <row r="152" spans="1:13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  <c r="J152" s="151"/>
      <c r="K152" s="151"/>
      <c r="L152" s="151"/>
      <c r="M152" s="151">
        <f t="shared" si="15"/>
        <v>0</v>
      </c>
    </row>
    <row r="153" spans="1:13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  <c r="J153" s="151"/>
      <c r="K153" s="151"/>
      <c r="L153" s="151"/>
      <c r="M153" s="151">
        <f t="shared" si="15"/>
        <v>0</v>
      </c>
    </row>
    <row r="154" spans="1:13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  <c r="J154" s="151"/>
      <c r="K154" s="151"/>
      <c r="L154" s="151"/>
      <c r="M154" s="151">
        <f t="shared" si="15"/>
        <v>0</v>
      </c>
    </row>
    <row r="155" spans="1:13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  <c r="J155" s="151"/>
      <c r="K155" s="151"/>
      <c r="L155" s="151"/>
      <c r="M155" s="151">
        <f t="shared" si="15"/>
        <v>0</v>
      </c>
    </row>
    <row r="156" spans="1:13" x14ac:dyDescent="0.2">
      <c r="A156" s="27" t="s">
        <v>153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151">
        <v>62</v>
      </c>
      <c r="J156" s="151"/>
      <c r="K156" s="151"/>
      <c r="L156" s="151"/>
      <c r="M156" s="151">
        <f t="shared" si="15"/>
        <v>62</v>
      </c>
    </row>
    <row r="157" spans="1:13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  <c r="J157" s="151"/>
      <c r="K157" s="151"/>
      <c r="L157" s="151"/>
      <c r="M157" s="151">
        <f t="shared" si="15"/>
        <v>0</v>
      </c>
    </row>
    <row r="158" spans="1:13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151">
        <v>61</v>
      </c>
      <c r="J158" s="151"/>
      <c r="K158" s="151"/>
      <c r="L158" s="151"/>
      <c r="M158" s="151">
        <f t="shared" si="15"/>
        <v>61</v>
      </c>
    </row>
    <row r="159" spans="1:13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151">
        <v>10</v>
      </c>
      <c r="J159" s="151"/>
      <c r="K159" s="151"/>
      <c r="L159" s="151"/>
      <c r="M159" s="151">
        <f t="shared" si="15"/>
        <v>10</v>
      </c>
    </row>
    <row r="160" spans="1:13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151">
        <v>49</v>
      </c>
      <c r="J160" s="151"/>
      <c r="K160" s="151"/>
      <c r="L160" s="151"/>
      <c r="M160" s="151">
        <f t="shared" si="15"/>
        <v>49</v>
      </c>
    </row>
    <row r="161" spans="1:13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  <c r="J161" s="151"/>
      <c r="K161" s="151"/>
      <c r="L161" s="151"/>
      <c r="M161" s="151">
        <f t="shared" si="15"/>
        <v>0</v>
      </c>
    </row>
    <row r="162" spans="1:13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  <c r="J162" s="151"/>
      <c r="K162" s="151"/>
      <c r="L162" s="151"/>
      <c r="M162" s="151">
        <f t="shared" si="15"/>
        <v>0</v>
      </c>
    </row>
    <row r="163" spans="1:13" x14ac:dyDescent="0.2">
      <c r="A163" s="27" t="s">
        <v>153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  <c r="J163" s="151"/>
      <c r="K163" s="151"/>
      <c r="L163" s="151"/>
      <c r="M163" s="151">
        <f t="shared" si="15"/>
        <v>0</v>
      </c>
    </row>
    <row r="164" spans="1:13" x14ac:dyDescent="0.2">
      <c r="A164" s="27" t="s">
        <v>153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151">
        <v>10</v>
      </c>
      <c r="J164" s="151"/>
      <c r="K164" s="151"/>
      <c r="L164" s="151"/>
      <c r="M164" s="151">
        <f t="shared" si="15"/>
        <v>10</v>
      </c>
    </row>
    <row r="165" spans="1:13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  <c r="J165" s="151"/>
      <c r="K165" s="151"/>
      <c r="L165" s="151"/>
      <c r="M165" s="151">
        <f t="shared" si="15"/>
        <v>0</v>
      </c>
    </row>
    <row r="166" spans="1:13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  <c r="J166" s="151"/>
      <c r="K166" s="151"/>
      <c r="L166" s="151"/>
      <c r="M166" s="151">
        <f t="shared" si="15"/>
        <v>0</v>
      </c>
    </row>
    <row r="167" spans="1:13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  <c r="J167" s="151"/>
      <c r="K167" s="151"/>
      <c r="L167" s="151"/>
      <c r="M167" s="151">
        <f t="shared" si="15"/>
        <v>0</v>
      </c>
    </row>
    <row r="168" spans="1:13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  <c r="J168" s="151"/>
      <c r="K168" s="151"/>
      <c r="L168" s="151"/>
      <c r="M168" s="151">
        <f t="shared" si="15"/>
        <v>0</v>
      </c>
    </row>
    <row r="169" spans="1:13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  <c r="J169" s="151"/>
      <c r="K169" s="151"/>
      <c r="L169" s="151"/>
      <c r="M169" s="151">
        <f t="shared" si="15"/>
        <v>0</v>
      </c>
    </row>
    <row r="170" spans="1:13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  <c r="J170" s="151"/>
      <c r="K170" s="151"/>
      <c r="L170" s="151"/>
      <c r="M170" s="151">
        <f t="shared" si="15"/>
        <v>0</v>
      </c>
    </row>
    <row r="171" spans="1:13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  <c r="J171" s="151"/>
      <c r="K171" s="151"/>
      <c r="L171" s="151"/>
      <c r="M171" s="151">
        <f t="shared" si="15"/>
        <v>0</v>
      </c>
    </row>
    <row r="172" spans="1:13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  <c r="J172" s="151"/>
      <c r="K172" s="151"/>
      <c r="L172" s="151"/>
      <c r="M172" s="151">
        <f t="shared" si="15"/>
        <v>0</v>
      </c>
    </row>
    <row r="173" spans="1:13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  <c r="J173" s="151"/>
      <c r="K173" s="151"/>
      <c r="L173" s="151"/>
      <c r="M173" s="151">
        <f t="shared" si="15"/>
        <v>0</v>
      </c>
    </row>
    <row r="174" spans="1:13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  <c r="J174" s="151"/>
      <c r="K174" s="151"/>
      <c r="L174" s="151"/>
      <c r="M174" s="151">
        <f t="shared" si="15"/>
        <v>0</v>
      </c>
    </row>
    <row r="175" spans="1:13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  <c r="J175" s="151"/>
      <c r="K175" s="151"/>
      <c r="L175" s="151"/>
      <c r="M175" s="151">
        <f t="shared" si="15"/>
        <v>0</v>
      </c>
    </row>
    <row r="176" spans="1:13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  <c r="J176" s="151"/>
      <c r="K176" s="151"/>
      <c r="L176" s="151"/>
      <c r="M176" s="151">
        <f t="shared" si="15"/>
        <v>0</v>
      </c>
    </row>
    <row r="177" spans="1:13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  <c r="J177" s="151"/>
      <c r="K177" s="151"/>
      <c r="L177" s="151"/>
      <c r="M177" s="151">
        <f t="shared" si="15"/>
        <v>0</v>
      </c>
    </row>
    <row r="178" spans="1:13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  <c r="J178" s="151"/>
      <c r="K178" s="151"/>
      <c r="L178" s="151"/>
      <c r="M178" s="151">
        <f t="shared" si="15"/>
        <v>0</v>
      </c>
    </row>
    <row r="179" spans="1:13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  <c r="J179" s="151"/>
      <c r="K179" s="151"/>
      <c r="L179" s="151"/>
      <c r="M179" s="151">
        <f t="shared" si="15"/>
        <v>0</v>
      </c>
    </row>
    <row r="180" spans="1:13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  <c r="J180" s="151"/>
      <c r="K180" s="151"/>
      <c r="L180" s="151"/>
      <c r="M180" s="151">
        <f t="shared" si="15"/>
        <v>0</v>
      </c>
    </row>
    <row r="181" spans="1:13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  <c r="J181" s="151"/>
      <c r="K181" s="151"/>
      <c r="L181" s="151"/>
      <c r="M181" s="151">
        <f t="shared" si="15"/>
        <v>0</v>
      </c>
    </row>
    <row r="182" spans="1:13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  <c r="J182" s="151"/>
      <c r="K182" s="151"/>
      <c r="L182" s="151"/>
      <c r="M182" s="151">
        <f t="shared" si="15"/>
        <v>0</v>
      </c>
    </row>
    <row r="183" spans="1:13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  <c r="J183" s="151"/>
      <c r="K183" s="151"/>
      <c r="L183" s="151"/>
      <c r="M183" s="151">
        <f t="shared" si="15"/>
        <v>0</v>
      </c>
    </row>
    <row r="184" spans="1:13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  <c r="J184" s="151"/>
      <c r="K184" s="151"/>
      <c r="L184" s="151"/>
      <c r="M184" s="151">
        <f t="shared" si="15"/>
        <v>0</v>
      </c>
    </row>
    <row r="185" spans="1:13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13" ht="12" thickBot="1" x14ac:dyDescent="0.25">
      <c r="A186" s="110" t="s">
        <v>180</v>
      </c>
      <c r="B186" s="111"/>
      <c r="C186" s="45"/>
      <c r="D186" s="46"/>
      <c r="E186" s="16">
        <f t="shared" ref="E186:M186" si="16">SUM(E188:E208)</f>
        <v>25696.444999999996</v>
      </c>
      <c r="F186" s="16">
        <f t="shared" si="16"/>
        <v>2297</v>
      </c>
      <c r="G186" s="16">
        <f t="shared" si="16"/>
        <v>2297</v>
      </c>
      <c r="H186" s="16">
        <f t="shared" si="16"/>
        <v>2108</v>
      </c>
      <c r="I186" s="16">
        <f t="shared" si="16"/>
        <v>85</v>
      </c>
      <c r="J186" s="16">
        <f t="shared" si="16"/>
        <v>102</v>
      </c>
      <c r="K186" s="16">
        <f t="shared" si="16"/>
        <v>104</v>
      </c>
      <c r="L186" s="16">
        <f t="shared" si="16"/>
        <v>186</v>
      </c>
      <c r="M186" s="16">
        <f t="shared" si="16"/>
        <v>477</v>
      </c>
    </row>
    <row r="187" spans="1:13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13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  <c r="J188" s="151"/>
      <c r="K188" s="151"/>
      <c r="L188" s="151"/>
      <c r="M188" s="151">
        <f>SUM(I188:L188)</f>
        <v>0</v>
      </c>
    </row>
    <row r="189" spans="1:13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  <c r="J189" s="151"/>
      <c r="K189" s="151"/>
      <c r="L189" s="151"/>
      <c r="M189" s="151">
        <f t="shared" ref="M189:M208" si="17">SUM(I189:L189)</f>
        <v>0</v>
      </c>
    </row>
    <row r="190" spans="1:13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  <c r="J190" s="151"/>
      <c r="K190" s="151"/>
      <c r="L190" s="151"/>
      <c r="M190" s="151">
        <f t="shared" si="17"/>
        <v>0</v>
      </c>
    </row>
    <row r="191" spans="1:13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  <c r="J191" s="151"/>
      <c r="K191" s="151"/>
      <c r="L191" s="151"/>
      <c r="M191" s="151">
        <f t="shared" si="17"/>
        <v>0</v>
      </c>
    </row>
    <row r="192" spans="1:13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  <c r="J192" s="151"/>
      <c r="K192" s="151"/>
      <c r="L192" s="151"/>
      <c r="M192" s="151">
        <f t="shared" si="17"/>
        <v>0</v>
      </c>
    </row>
    <row r="193" spans="1:13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  <c r="J193" s="151"/>
      <c r="K193" s="151"/>
      <c r="L193" s="151"/>
      <c r="M193" s="151">
        <f t="shared" si="17"/>
        <v>0</v>
      </c>
    </row>
    <row r="194" spans="1:13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  <c r="J194" s="151"/>
      <c r="K194" s="151"/>
      <c r="L194" s="151"/>
      <c r="M194" s="151">
        <f t="shared" si="17"/>
        <v>0</v>
      </c>
    </row>
    <row r="195" spans="1:13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  <c r="J195" s="151"/>
      <c r="K195" s="151"/>
      <c r="L195" s="151"/>
      <c r="M195" s="151">
        <f t="shared" si="17"/>
        <v>0</v>
      </c>
    </row>
    <row r="196" spans="1:13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  <c r="J196" s="151"/>
      <c r="K196" s="151"/>
      <c r="L196" s="151"/>
      <c r="M196" s="151">
        <f t="shared" si="17"/>
        <v>0</v>
      </c>
    </row>
    <row r="197" spans="1:13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  <c r="J197" s="151"/>
      <c r="K197" s="151"/>
      <c r="L197" s="151"/>
      <c r="M197" s="151">
        <f t="shared" si="17"/>
        <v>0</v>
      </c>
    </row>
    <row r="198" spans="1:13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  <c r="J198" s="151"/>
      <c r="K198" s="151"/>
      <c r="L198" s="151"/>
      <c r="M198" s="151">
        <f t="shared" si="17"/>
        <v>0</v>
      </c>
    </row>
    <row r="199" spans="1:13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  <c r="J199" s="151"/>
      <c r="K199" s="151"/>
      <c r="L199" s="151"/>
      <c r="M199" s="151">
        <f t="shared" si="17"/>
        <v>0</v>
      </c>
    </row>
    <row r="200" spans="1:13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  <c r="J200" s="151"/>
      <c r="K200" s="151"/>
      <c r="L200" s="151"/>
      <c r="M200" s="151">
        <f t="shared" si="17"/>
        <v>0</v>
      </c>
    </row>
    <row r="201" spans="1:13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  <c r="J201" s="151"/>
      <c r="K201" s="151"/>
      <c r="L201" s="151"/>
      <c r="M201" s="151">
        <f t="shared" si="17"/>
        <v>0</v>
      </c>
    </row>
    <row r="202" spans="1:13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  <c r="J202" s="151"/>
      <c r="K202" s="151"/>
      <c r="L202" s="151"/>
      <c r="M202" s="151">
        <f t="shared" si="17"/>
        <v>0</v>
      </c>
    </row>
    <row r="203" spans="1:13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  <c r="J203" s="151"/>
      <c r="K203" s="151"/>
      <c r="L203" s="151">
        <v>16</v>
      </c>
      <c r="M203" s="151">
        <f t="shared" si="17"/>
        <v>16</v>
      </c>
    </row>
    <row r="204" spans="1:13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  <c r="J204" s="151"/>
      <c r="K204" s="151"/>
      <c r="L204" s="151">
        <v>8</v>
      </c>
      <c r="M204" s="151">
        <f t="shared" si="17"/>
        <v>8</v>
      </c>
    </row>
    <row r="205" spans="1:13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  <c r="J205" s="151">
        <v>62</v>
      </c>
      <c r="K205" s="151"/>
      <c r="L205" s="151">
        <v>36</v>
      </c>
      <c r="M205" s="151">
        <f t="shared" si="17"/>
        <v>98</v>
      </c>
    </row>
    <row r="206" spans="1:13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  <c r="J206" s="151"/>
      <c r="K206" s="151">
        <v>56</v>
      </c>
      <c r="L206" s="151">
        <v>18</v>
      </c>
      <c r="M206" s="151">
        <f t="shared" si="17"/>
        <v>103</v>
      </c>
    </row>
    <row r="207" spans="1:13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  <c r="J207" s="151"/>
      <c r="K207" s="151"/>
      <c r="L207" s="151"/>
      <c r="M207" s="151">
        <f t="shared" si="17"/>
        <v>0</v>
      </c>
    </row>
    <row r="208" spans="1:13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  <c r="J208" s="151">
        <v>40</v>
      </c>
      <c r="K208" s="151">
        <v>48</v>
      </c>
      <c r="L208" s="151">
        <v>108</v>
      </c>
      <c r="M208" s="151">
        <f t="shared" si="17"/>
        <v>252</v>
      </c>
    </row>
    <row r="209" spans="1:13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3" ht="12" thickBot="1" x14ac:dyDescent="0.25">
      <c r="A210" s="13" t="s">
        <v>199</v>
      </c>
      <c r="B210" s="14"/>
      <c r="C210" s="122"/>
      <c r="D210" s="123"/>
      <c r="E210" s="124">
        <f t="shared" ref="E210:M210" si="18">E186+E146+E131+E104+E93+E69+E43+E32+E8</f>
        <v>557364.21565046604</v>
      </c>
      <c r="F210" s="124">
        <f t="shared" si="18"/>
        <v>33264</v>
      </c>
      <c r="G210" s="124">
        <f t="shared" si="18"/>
        <v>34980</v>
      </c>
      <c r="H210" s="124">
        <f t="shared" si="18"/>
        <v>25719</v>
      </c>
      <c r="I210" s="124">
        <f t="shared" si="18"/>
        <v>1987</v>
      </c>
      <c r="J210" s="124">
        <f t="shared" si="18"/>
        <v>750</v>
      </c>
      <c r="K210" s="124">
        <f t="shared" si="18"/>
        <v>694</v>
      </c>
      <c r="L210" s="124">
        <f t="shared" si="18"/>
        <v>639</v>
      </c>
      <c r="M210" s="124">
        <f t="shared" si="18"/>
        <v>4070</v>
      </c>
    </row>
    <row r="211" spans="1:13" x14ac:dyDescent="0.2">
      <c r="A211" s="1"/>
      <c r="B211" s="1"/>
      <c r="C211" s="1"/>
      <c r="D211" s="1"/>
      <c r="E211" s="1"/>
      <c r="F211" s="1"/>
      <c r="G211" s="1"/>
    </row>
    <row r="212" spans="1:13" x14ac:dyDescent="0.2">
      <c r="A212" s="1"/>
      <c r="B212" s="1"/>
      <c r="C212" s="1"/>
      <c r="D212" s="1"/>
      <c r="E212" s="1"/>
      <c r="F212" s="1"/>
      <c r="G212" s="1"/>
    </row>
    <row r="222" spans="1:13" x14ac:dyDescent="0.2">
      <c r="M222" s="154"/>
    </row>
  </sheetData>
  <autoFilter ref="A9:M210" xr:uid="{00000000-0009-0000-0000-000003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12"/>
  <sheetViews>
    <sheetView topLeftCell="A169" workbookViewId="0">
      <selection activeCell="M210" sqref="M210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3" width="12.5703125" style="3" customWidth="1"/>
    <col min="14" max="14" width="12.28515625" style="3" customWidth="1"/>
    <col min="15" max="15" width="11.7109375" style="3" customWidth="1"/>
    <col min="16" max="16" width="13.140625" style="3" customWidth="1"/>
    <col min="17" max="16384" width="30" style="3"/>
  </cols>
  <sheetData>
    <row r="1" spans="1:14" x14ac:dyDescent="0.2">
      <c r="A1" s="1"/>
      <c r="B1" s="1"/>
      <c r="C1" s="2"/>
      <c r="D1" s="2"/>
      <c r="E1" s="2"/>
      <c r="F1" s="1"/>
      <c r="G1" s="1"/>
    </row>
    <row r="2" spans="1:14" x14ac:dyDescent="0.2">
      <c r="A2" s="161" t="s">
        <v>226</v>
      </c>
      <c r="B2" s="161"/>
      <c r="C2" s="161"/>
      <c r="D2" s="161"/>
      <c r="E2" s="161"/>
      <c r="F2" s="161"/>
      <c r="G2" s="161"/>
      <c r="H2" s="161"/>
      <c r="I2" s="161"/>
    </row>
    <row r="3" spans="1:14" x14ac:dyDescent="0.2">
      <c r="A3" s="159" t="s">
        <v>227</v>
      </c>
      <c r="B3" s="159"/>
      <c r="C3" s="159"/>
      <c r="D3" s="159"/>
      <c r="E3" s="159"/>
      <c r="F3" s="159"/>
      <c r="G3" s="159"/>
      <c r="H3" s="159"/>
      <c r="I3" s="159"/>
    </row>
    <row r="4" spans="1:14" ht="12" thickBot="1" x14ac:dyDescent="0.25">
      <c r="A4" s="1"/>
      <c r="B4" s="1"/>
      <c r="C4" s="2"/>
      <c r="D4" s="2"/>
      <c r="E4" s="2"/>
      <c r="F4" s="1"/>
      <c r="G4" s="1"/>
    </row>
    <row r="5" spans="1:14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3">
        <v>45322</v>
      </c>
      <c r="J6" s="153">
        <v>45350</v>
      </c>
      <c r="K6" s="153">
        <v>45352</v>
      </c>
      <c r="L6" s="153">
        <v>45384</v>
      </c>
      <c r="M6" s="153">
        <v>45415</v>
      </c>
      <c r="N6" s="152" t="s">
        <v>223</v>
      </c>
    </row>
    <row r="7" spans="1:14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4" ht="12" thickBot="1" x14ac:dyDescent="0.25">
      <c r="A8" s="13" t="s">
        <v>8</v>
      </c>
      <c r="B8" s="14"/>
      <c r="C8" s="15"/>
      <c r="D8" s="14"/>
      <c r="E8" s="16">
        <f t="shared" ref="E8:N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41</v>
      </c>
      <c r="L8" s="16">
        <f>SUM(L10:L30)</f>
        <v>43</v>
      </c>
      <c r="M8" s="16">
        <f>SUM(M10:M30)</f>
        <v>28</v>
      </c>
      <c r="N8" s="16">
        <f t="shared" si="0"/>
        <v>214</v>
      </c>
    </row>
    <row r="9" spans="1:14" x14ac:dyDescent="0.2">
      <c r="A9" s="17"/>
      <c r="B9" s="17"/>
      <c r="C9" s="17"/>
      <c r="D9" s="17"/>
      <c r="E9" s="17"/>
      <c r="F9" s="1"/>
      <c r="G9" s="1"/>
      <c r="J9" s="127"/>
      <c r="K9" s="127"/>
      <c r="L9" s="127"/>
      <c r="M9" s="127"/>
    </row>
    <row r="10" spans="1:14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/>
      <c r="L10" s="151"/>
      <c r="M10" s="151"/>
      <c r="N10" s="151">
        <f>SUM(I10:M10)</f>
        <v>0</v>
      </c>
    </row>
    <row r="11" spans="1:14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/>
      <c r="L11" s="151"/>
      <c r="M11" s="151"/>
      <c r="N11" s="151">
        <f t="shared" ref="N11:N30" si="1">SUM(I11:M11)</f>
        <v>0</v>
      </c>
    </row>
    <row r="12" spans="1:14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/>
      <c r="L12" s="151"/>
      <c r="M12" s="151"/>
      <c r="N12" s="151">
        <f t="shared" si="1"/>
        <v>0</v>
      </c>
    </row>
    <row r="13" spans="1:14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/>
      <c r="L13" s="151"/>
      <c r="M13" s="151"/>
      <c r="N13" s="151">
        <f t="shared" si="1"/>
        <v>0</v>
      </c>
    </row>
    <row r="14" spans="1:14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/>
      <c r="L14" s="151"/>
      <c r="M14" s="151"/>
      <c r="N14" s="151">
        <f t="shared" si="1"/>
        <v>0</v>
      </c>
    </row>
    <row r="15" spans="1:14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/>
      <c r="L15" s="151"/>
      <c r="M15" s="151"/>
      <c r="N15" s="151">
        <f t="shared" si="1"/>
        <v>0</v>
      </c>
    </row>
    <row r="16" spans="1:14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/>
      <c r="L16" s="151"/>
      <c r="M16" s="151"/>
      <c r="N16" s="151">
        <f t="shared" si="1"/>
        <v>0</v>
      </c>
    </row>
    <row r="17" spans="1:14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/>
      <c r="L17" s="151">
        <v>38</v>
      </c>
      <c r="M17" s="151"/>
      <c r="N17" s="151">
        <f t="shared" si="1"/>
        <v>38</v>
      </c>
    </row>
    <row r="18" spans="1:14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/>
      <c r="L18" s="151"/>
      <c r="M18" s="151"/>
      <c r="N18" s="151">
        <f t="shared" si="1"/>
        <v>0</v>
      </c>
    </row>
    <row r="19" spans="1:14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/>
      <c r="L19" s="151"/>
      <c r="M19" s="151"/>
      <c r="N19" s="151">
        <f t="shared" si="1"/>
        <v>0</v>
      </c>
    </row>
    <row r="20" spans="1:14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/>
      <c r="L20" s="151"/>
      <c r="M20" s="151"/>
      <c r="N20" s="151">
        <f t="shared" si="1"/>
        <v>0</v>
      </c>
    </row>
    <row r="21" spans="1:14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/>
      <c r="L21" s="151"/>
      <c r="M21" s="151"/>
      <c r="N21" s="151">
        <f t="shared" si="1"/>
        <v>0</v>
      </c>
    </row>
    <row r="22" spans="1:14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/>
      <c r="L22" s="151"/>
      <c r="M22" s="151"/>
      <c r="N22" s="151">
        <f t="shared" si="1"/>
        <v>0</v>
      </c>
    </row>
    <row r="23" spans="1:14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v>11</v>
      </c>
      <c r="L23" s="151"/>
      <c r="M23" s="151">
        <v>6</v>
      </c>
      <c r="N23" s="151">
        <f t="shared" si="1"/>
        <v>80</v>
      </c>
    </row>
    <row r="24" spans="1:14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/>
      <c r="L24" s="151"/>
      <c r="M24" s="151"/>
      <c r="N24" s="151">
        <f t="shared" si="1"/>
        <v>0</v>
      </c>
    </row>
    <row r="25" spans="1:14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/>
      <c r="L25" s="151"/>
      <c r="M25" s="151"/>
      <c r="N25" s="151">
        <f t="shared" si="1"/>
        <v>0</v>
      </c>
    </row>
    <row r="26" spans="1:14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/>
      <c r="L26" s="151">
        <v>5</v>
      </c>
      <c r="M26" s="151">
        <v>22</v>
      </c>
      <c r="N26" s="151">
        <f t="shared" si="1"/>
        <v>27</v>
      </c>
    </row>
    <row r="27" spans="1:14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v>30</v>
      </c>
      <c r="L27" s="151"/>
      <c r="M27" s="151"/>
      <c r="N27" s="151">
        <f t="shared" si="1"/>
        <v>69</v>
      </c>
    </row>
    <row r="28" spans="1:14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/>
      <c r="L28" s="151"/>
      <c r="M28" s="151"/>
      <c r="N28" s="151">
        <f t="shared" si="1"/>
        <v>0</v>
      </c>
    </row>
    <row r="29" spans="1:14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/>
      <c r="L29" s="151"/>
      <c r="M29" s="151"/>
      <c r="N29" s="151">
        <f t="shared" si="1"/>
        <v>0</v>
      </c>
    </row>
    <row r="30" spans="1:14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/>
      <c r="L30" s="151"/>
      <c r="M30" s="151"/>
      <c r="N30" s="151">
        <f t="shared" si="1"/>
        <v>0</v>
      </c>
    </row>
    <row r="31" spans="1:14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4" ht="12" thickBot="1" x14ac:dyDescent="0.25">
      <c r="A32" s="44" t="s">
        <v>42</v>
      </c>
      <c r="B32" s="45"/>
      <c r="C32" s="45"/>
      <c r="D32" s="46"/>
      <c r="E32" s="16">
        <f t="shared" ref="E32:N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  <c r="L32" s="16">
        <f t="shared" si="2"/>
        <v>0</v>
      </c>
      <c r="M32" s="16">
        <f>SUM(M34:M41)</f>
        <v>0</v>
      </c>
      <c r="N32" s="16">
        <f t="shared" si="2"/>
        <v>0</v>
      </c>
    </row>
    <row r="33" spans="1:14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4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/>
      <c r="L34" s="151"/>
      <c r="M34" s="151"/>
      <c r="N34" s="151">
        <f>SUM(I34:M34)</f>
        <v>0</v>
      </c>
    </row>
    <row r="35" spans="1:14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/>
      <c r="L35" s="151"/>
      <c r="M35" s="151"/>
      <c r="N35" s="151">
        <f t="shared" ref="N35:N41" si="3">SUM(I35:M35)</f>
        <v>0</v>
      </c>
    </row>
    <row r="36" spans="1:14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/>
      <c r="L36" s="151"/>
      <c r="M36" s="151"/>
      <c r="N36" s="151">
        <f t="shared" si="3"/>
        <v>0</v>
      </c>
    </row>
    <row r="37" spans="1:14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/>
      <c r="L37" s="151"/>
      <c r="M37" s="151"/>
      <c r="N37" s="151">
        <f t="shared" si="3"/>
        <v>0</v>
      </c>
    </row>
    <row r="38" spans="1:14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/>
      <c r="L38" s="151"/>
      <c r="M38" s="151"/>
      <c r="N38" s="151">
        <f t="shared" si="3"/>
        <v>0</v>
      </c>
    </row>
    <row r="39" spans="1:14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/>
      <c r="L39" s="151"/>
      <c r="M39" s="151"/>
      <c r="N39" s="151">
        <f t="shared" si="3"/>
        <v>0</v>
      </c>
    </row>
    <row r="40" spans="1:14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/>
      <c r="L40" s="151"/>
      <c r="M40" s="151"/>
      <c r="N40" s="151">
        <f t="shared" si="3"/>
        <v>0</v>
      </c>
    </row>
    <row r="41" spans="1:14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/>
      <c r="L41" s="151"/>
      <c r="M41" s="151"/>
      <c r="N41" s="151">
        <f t="shared" si="3"/>
        <v>0</v>
      </c>
    </row>
    <row r="42" spans="1:14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4" ht="12" thickBot="1" x14ac:dyDescent="0.25">
      <c r="A43" s="13" t="s">
        <v>55</v>
      </c>
      <c r="B43" s="14"/>
      <c r="C43" s="49"/>
      <c r="D43" s="46"/>
      <c r="E43" s="16">
        <f t="shared" ref="E43:N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107</v>
      </c>
      <c r="L43" s="16">
        <f t="shared" si="4"/>
        <v>41</v>
      </c>
      <c r="M43" s="16">
        <f>SUM(M45:M67)</f>
        <v>236</v>
      </c>
      <c r="N43" s="16">
        <f t="shared" si="4"/>
        <v>695</v>
      </c>
    </row>
    <row r="44" spans="1:14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4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/>
      <c r="L45" s="151"/>
      <c r="M45" s="151">
        <v>58</v>
      </c>
      <c r="N45" s="151">
        <f>SUM(I45:M45)</f>
        <v>58</v>
      </c>
    </row>
    <row r="46" spans="1:14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v>107</v>
      </c>
      <c r="L46" s="151"/>
      <c r="M46" s="151">
        <v>150</v>
      </c>
      <c r="N46" s="151">
        <f t="shared" ref="N46:N67" si="5">SUM(I46:M46)</f>
        <v>397</v>
      </c>
    </row>
    <row r="47" spans="1:14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/>
      <c r="L47" s="151"/>
      <c r="M47" s="151"/>
      <c r="N47" s="151">
        <f t="shared" si="5"/>
        <v>0</v>
      </c>
    </row>
    <row r="48" spans="1:14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/>
      <c r="L48" s="151"/>
      <c r="M48" s="151"/>
      <c r="N48" s="151">
        <f t="shared" si="5"/>
        <v>0</v>
      </c>
    </row>
    <row r="49" spans="1:14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/>
      <c r="L49" s="151"/>
      <c r="M49" s="151"/>
      <c r="N49" s="151">
        <f t="shared" si="5"/>
        <v>0</v>
      </c>
    </row>
    <row r="50" spans="1:14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/>
      <c r="L50" s="151"/>
      <c r="M50" s="151"/>
      <c r="N50" s="151">
        <f t="shared" si="5"/>
        <v>0</v>
      </c>
    </row>
    <row r="51" spans="1:14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/>
      <c r="L51" s="151"/>
      <c r="M51" s="151"/>
      <c r="N51" s="151">
        <f t="shared" si="5"/>
        <v>0</v>
      </c>
    </row>
    <row r="52" spans="1:14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/>
      <c r="L52" s="151"/>
      <c r="M52" s="151">
        <v>7</v>
      </c>
      <c r="N52" s="151">
        <f t="shared" si="5"/>
        <v>159</v>
      </c>
    </row>
    <row r="53" spans="1:14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/>
      <c r="L53" s="151"/>
      <c r="M53" s="151"/>
      <c r="N53" s="151">
        <f t="shared" si="5"/>
        <v>0</v>
      </c>
    </row>
    <row r="54" spans="1:14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/>
      <c r="L54" s="151"/>
      <c r="M54" s="151"/>
      <c r="N54" s="151">
        <f t="shared" si="5"/>
        <v>0</v>
      </c>
    </row>
    <row r="55" spans="1:14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/>
      <c r="L55" s="151"/>
      <c r="M55" s="151"/>
      <c r="N55" s="151">
        <f t="shared" si="5"/>
        <v>0</v>
      </c>
    </row>
    <row r="56" spans="1:14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/>
      <c r="L56" s="151"/>
      <c r="M56" s="151"/>
      <c r="N56" s="151">
        <f t="shared" si="5"/>
        <v>0</v>
      </c>
    </row>
    <row r="57" spans="1:14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/>
      <c r="L57" s="151"/>
      <c r="M57" s="151"/>
      <c r="N57" s="151">
        <f t="shared" si="5"/>
        <v>0</v>
      </c>
    </row>
    <row r="58" spans="1:14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/>
      <c r="L58" s="151"/>
      <c r="M58" s="151"/>
      <c r="N58" s="151">
        <f t="shared" si="5"/>
        <v>0</v>
      </c>
    </row>
    <row r="59" spans="1:14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/>
      <c r="L59" s="151"/>
      <c r="M59" s="151"/>
      <c r="N59" s="151">
        <f t="shared" si="5"/>
        <v>0</v>
      </c>
    </row>
    <row r="60" spans="1:14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/>
      <c r="L60" s="151"/>
      <c r="M60" s="151"/>
      <c r="N60" s="151">
        <f t="shared" si="5"/>
        <v>0</v>
      </c>
    </row>
    <row r="61" spans="1:14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/>
      <c r="L61" s="151"/>
      <c r="M61" s="151"/>
      <c r="N61" s="151">
        <f t="shared" si="5"/>
        <v>0</v>
      </c>
    </row>
    <row r="62" spans="1:14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/>
      <c r="L62" s="151"/>
      <c r="M62" s="151"/>
      <c r="N62" s="151">
        <f t="shared" si="5"/>
        <v>0</v>
      </c>
    </row>
    <row r="63" spans="1:14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/>
      <c r="L63" s="151"/>
      <c r="M63" s="151"/>
      <c r="N63" s="151">
        <f t="shared" si="5"/>
        <v>0</v>
      </c>
    </row>
    <row r="64" spans="1:14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/>
      <c r="L64" s="151"/>
      <c r="M64" s="151">
        <v>21</v>
      </c>
      <c r="N64" s="151">
        <f t="shared" si="5"/>
        <v>40</v>
      </c>
    </row>
    <row r="65" spans="1:14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/>
      <c r="L65" s="151">
        <v>41</v>
      </c>
      <c r="M65" s="151"/>
      <c r="N65" s="151">
        <f t="shared" si="5"/>
        <v>41</v>
      </c>
    </row>
    <row r="66" spans="1:14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/>
      <c r="L66" s="151"/>
      <c r="M66" s="151"/>
      <c r="N66" s="151">
        <f t="shared" si="5"/>
        <v>0</v>
      </c>
    </row>
    <row r="67" spans="1:14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/>
      <c r="L67" s="151"/>
      <c r="M67" s="151"/>
      <c r="N67" s="151">
        <f t="shared" si="5"/>
        <v>0</v>
      </c>
    </row>
    <row r="68" spans="1:14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4" ht="12" thickBot="1" x14ac:dyDescent="0.25">
      <c r="A69" s="56" t="s">
        <v>80</v>
      </c>
      <c r="B69" s="57"/>
      <c r="C69" s="15"/>
      <c r="D69" s="14"/>
      <c r="E69" s="16">
        <f t="shared" ref="E69:N69" si="6">SUM(E71:E91)</f>
        <v>272976.37343000004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</v>
      </c>
      <c r="L69" s="16">
        <f t="shared" si="6"/>
        <v>245</v>
      </c>
      <c r="M69" s="16">
        <f>SUM(M71:M91)</f>
        <v>457</v>
      </c>
      <c r="N69" s="16">
        <f t="shared" si="6"/>
        <v>1743</v>
      </c>
    </row>
    <row r="70" spans="1:14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4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/>
      <c r="L71" s="151"/>
      <c r="M71" s="151"/>
      <c r="N71" s="151">
        <f>SUM(I71:M71)</f>
        <v>0</v>
      </c>
    </row>
    <row r="72" spans="1:14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/>
      <c r="L72" s="151"/>
      <c r="M72" s="151"/>
      <c r="N72" s="151">
        <f t="shared" ref="N72:N91" si="7">SUM(I72:M72)</f>
        <v>0</v>
      </c>
    </row>
    <row r="73" spans="1:14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/>
      <c r="L73" s="151"/>
      <c r="M73" s="151"/>
      <c r="N73" s="151">
        <f t="shared" si="7"/>
        <v>0</v>
      </c>
    </row>
    <row r="74" spans="1:14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/>
      <c r="L74" s="151"/>
      <c r="M74" s="151">
        <v>6</v>
      </c>
      <c r="N74" s="151">
        <f t="shared" si="7"/>
        <v>578</v>
      </c>
    </row>
    <row r="75" spans="1:14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/>
      <c r="L75" s="151"/>
      <c r="M75" s="151"/>
      <c r="N75" s="151">
        <f t="shared" si="7"/>
        <v>0</v>
      </c>
    </row>
    <row r="76" spans="1:14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/>
      <c r="L76" s="151"/>
      <c r="M76" s="151">
        <v>55</v>
      </c>
      <c r="N76" s="151">
        <f t="shared" si="7"/>
        <v>81</v>
      </c>
    </row>
    <row r="77" spans="1:14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/>
      <c r="L77" s="151"/>
      <c r="M77" s="151"/>
      <c r="N77" s="151">
        <f t="shared" si="7"/>
        <v>0</v>
      </c>
    </row>
    <row r="78" spans="1:14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v>1</v>
      </c>
      <c r="L78" s="151">
        <v>69</v>
      </c>
      <c r="M78" s="151">
        <v>10</v>
      </c>
      <c r="N78" s="151">
        <f t="shared" si="7"/>
        <v>94</v>
      </c>
    </row>
    <row r="79" spans="1:14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  <c r="J79" s="151"/>
      <c r="K79" s="151"/>
      <c r="L79" s="151"/>
      <c r="M79" s="151"/>
      <c r="N79" s="151">
        <f t="shared" si="7"/>
        <v>0</v>
      </c>
    </row>
    <row r="80" spans="1:14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151">
        <v>215</v>
      </c>
      <c r="J80" s="151">
        <v>213</v>
      </c>
      <c r="K80" s="151"/>
      <c r="L80" s="151">
        <v>176</v>
      </c>
      <c r="M80" s="151">
        <v>386</v>
      </c>
      <c r="N80" s="151">
        <f t="shared" si="7"/>
        <v>990</v>
      </c>
    </row>
    <row r="81" spans="1:14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  <c r="J81" s="151"/>
      <c r="K81" s="151"/>
      <c r="L81" s="151"/>
      <c r="M81" s="151"/>
      <c r="N81" s="151">
        <f t="shared" si="7"/>
        <v>0</v>
      </c>
    </row>
    <row r="82" spans="1:14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  <c r="J82" s="151"/>
      <c r="K82" s="151"/>
      <c r="L82" s="151"/>
      <c r="M82" s="151"/>
      <c r="N82" s="151">
        <f t="shared" si="7"/>
        <v>0</v>
      </c>
    </row>
    <row r="83" spans="1:14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  <c r="J83" s="151"/>
      <c r="K83" s="151"/>
      <c r="L83" s="151"/>
      <c r="M83" s="151"/>
      <c r="N83" s="151">
        <f t="shared" si="7"/>
        <v>0</v>
      </c>
    </row>
    <row r="84" spans="1:14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  <c r="J84" s="151"/>
      <c r="K84" s="151"/>
      <c r="L84" s="151"/>
      <c r="M84" s="151"/>
      <c r="N84" s="151">
        <f t="shared" si="7"/>
        <v>0</v>
      </c>
    </row>
    <row r="85" spans="1:14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  <c r="J85" s="151"/>
      <c r="K85" s="151"/>
      <c r="L85" s="151"/>
      <c r="M85" s="151"/>
      <c r="N85" s="151">
        <f t="shared" si="7"/>
        <v>0</v>
      </c>
    </row>
    <row r="86" spans="1:14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  <c r="J86" s="151"/>
      <c r="K86" s="151"/>
      <c r="L86" s="151"/>
      <c r="M86" s="151"/>
      <c r="N86" s="151">
        <f t="shared" si="7"/>
        <v>0</v>
      </c>
    </row>
    <row r="87" spans="1:14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  <c r="J87" s="151"/>
      <c r="K87" s="151"/>
      <c r="L87" s="151"/>
      <c r="M87" s="151"/>
      <c r="N87" s="151">
        <f t="shared" si="7"/>
        <v>0</v>
      </c>
    </row>
    <row r="88" spans="1:14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  <c r="J88" s="151"/>
      <c r="K88" s="151"/>
      <c r="L88" s="151"/>
      <c r="M88" s="151"/>
      <c r="N88" s="151">
        <f t="shared" si="7"/>
        <v>0</v>
      </c>
    </row>
    <row r="89" spans="1:14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  <c r="J89" s="151"/>
      <c r="K89" s="151"/>
      <c r="L89" s="151"/>
      <c r="M89" s="151"/>
      <c r="N89" s="151">
        <f t="shared" si="7"/>
        <v>0</v>
      </c>
    </row>
    <row r="90" spans="1:14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  <c r="J90" s="151"/>
      <c r="K90" s="151"/>
      <c r="L90" s="151"/>
      <c r="M90" s="151"/>
      <c r="N90" s="151">
        <f t="shared" si="7"/>
        <v>0</v>
      </c>
    </row>
    <row r="91" spans="1:14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  <c r="J91" s="151"/>
      <c r="K91" s="151"/>
      <c r="L91" s="151"/>
      <c r="M91" s="151"/>
      <c r="N91" s="151">
        <f t="shared" si="7"/>
        <v>0</v>
      </c>
    </row>
    <row r="92" spans="1:14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14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 t="shared" ref="F93:N93" si="8">SUM(F95:F102)</f>
        <v>2368</v>
      </c>
      <c r="G93" s="16">
        <f t="shared" si="8"/>
        <v>2756</v>
      </c>
      <c r="H93" s="16">
        <f t="shared" si="8"/>
        <v>3111</v>
      </c>
      <c r="I93" s="16">
        <f t="shared" si="8"/>
        <v>160</v>
      </c>
      <c r="J93" s="16">
        <f t="shared" si="8"/>
        <v>10</v>
      </c>
      <c r="K93" s="16">
        <f t="shared" si="8"/>
        <v>134</v>
      </c>
      <c r="L93" s="16">
        <f t="shared" si="8"/>
        <v>0</v>
      </c>
      <c r="M93" s="16">
        <f>SUM(M95:M102)</f>
        <v>0</v>
      </c>
      <c r="N93" s="16">
        <f t="shared" si="8"/>
        <v>304</v>
      </c>
    </row>
    <row r="94" spans="1:14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14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  <c r="J95" s="151"/>
      <c r="K95" s="151"/>
      <c r="L95" s="151"/>
      <c r="M95" s="151"/>
      <c r="N95" s="151">
        <f>SUM(I95:M95)</f>
        <v>0</v>
      </c>
    </row>
    <row r="96" spans="1:14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  <c r="J96" s="151">
        <v>10</v>
      </c>
      <c r="K96" s="151"/>
      <c r="L96" s="151"/>
      <c r="M96" s="151"/>
      <c r="N96" s="151">
        <f t="shared" ref="N96:N102" si="9">SUM(I96:M96)</f>
        <v>10</v>
      </c>
    </row>
    <row r="97" spans="1:14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  <c r="J97" s="151"/>
      <c r="K97" s="151"/>
      <c r="L97" s="151"/>
      <c r="M97" s="151"/>
      <c r="N97" s="151">
        <f t="shared" si="9"/>
        <v>0</v>
      </c>
    </row>
    <row r="98" spans="1:14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  <c r="J98" s="151"/>
      <c r="K98" s="151"/>
      <c r="L98" s="151"/>
      <c r="M98" s="151"/>
      <c r="N98" s="151">
        <f t="shared" si="9"/>
        <v>0</v>
      </c>
    </row>
    <row r="99" spans="1:14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  <c r="J99" s="151"/>
      <c r="K99" s="151"/>
      <c r="L99" s="151"/>
      <c r="M99" s="151"/>
      <c r="N99" s="151">
        <f t="shared" si="9"/>
        <v>0</v>
      </c>
    </row>
    <row r="100" spans="1:14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  <c r="J100" s="151"/>
      <c r="K100" s="151">
        <v>134</v>
      </c>
      <c r="L100" s="151"/>
      <c r="M100" s="151"/>
      <c r="N100" s="151">
        <f t="shared" si="9"/>
        <v>294</v>
      </c>
    </row>
    <row r="101" spans="1:14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  <c r="J101" s="151"/>
      <c r="K101" s="151"/>
      <c r="L101" s="151"/>
      <c r="M101" s="151"/>
      <c r="N101" s="151">
        <f t="shared" si="9"/>
        <v>0</v>
      </c>
    </row>
    <row r="102" spans="1:14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  <c r="J102" s="151"/>
      <c r="K102" s="151"/>
      <c r="L102" s="151"/>
      <c r="M102" s="151"/>
      <c r="N102" s="151">
        <f t="shared" si="9"/>
        <v>0</v>
      </c>
    </row>
    <row r="103" spans="1:14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14" ht="12" thickBot="1" x14ac:dyDescent="0.25">
      <c r="A104" s="44" t="s">
        <v>110</v>
      </c>
      <c r="B104" s="45"/>
      <c r="C104" s="45"/>
      <c r="D104" s="46"/>
      <c r="E104" s="16">
        <f t="shared" ref="E104:N104" si="10">SUM(E106:E129)</f>
        <v>35998</v>
      </c>
      <c r="F104" s="16">
        <f t="shared" si="10"/>
        <v>2973</v>
      </c>
      <c r="G104" s="16">
        <f t="shared" si="10"/>
        <v>3273</v>
      </c>
      <c r="H104" s="16">
        <f t="shared" si="10"/>
        <v>1991</v>
      </c>
      <c r="I104" s="16">
        <f t="shared" si="10"/>
        <v>41</v>
      </c>
      <c r="J104" s="16">
        <f t="shared" si="10"/>
        <v>4</v>
      </c>
      <c r="K104" s="16">
        <f t="shared" si="10"/>
        <v>218</v>
      </c>
      <c r="L104" s="16">
        <f t="shared" si="10"/>
        <v>29</v>
      </c>
      <c r="M104" s="16">
        <f>SUM(M106:M129)</f>
        <v>0</v>
      </c>
      <c r="N104" s="16">
        <f t="shared" si="10"/>
        <v>292</v>
      </c>
    </row>
    <row r="105" spans="1:14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14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  <c r="J106" s="151"/>
      <c r="K106" s="151"/>
      <c r="L106" s="151"/>
      <c r="M106" s="151"/>
      <c r="N106" s="151">
        <f>SUM(I106:M106)</f>
        <v>0</v>
      </c>
    </row>
    <row r="107" spans="1:14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  <c r="J107" s="151"/>
      <c r="K107" s="151"/>
      <c r="L107" s="151"/>
      <c r="M107" s="151"/>
      <c r="N107" s="151">
        <f t="shared" ref="N107:N129" si="11">SUM(I107:M107)</f>
        <v>0</v>
      </c>
    </row>
    <row r="108" spans="1:14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  <c r="J108" s="151"/>
      <c r="K108" s="151"/>
      <c r="L108" s="151"/>
      <c r="M108" s="151"/>
      <c r="N108" s="151">
        <f t="shared" si="11"/>
        <v>0</v>
      </c>
    </row>
    <row r="109" spans="1:14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  <c r="J109" s="151"/>
      <c r="K109" s="151"/>
      <c r="L109" s="151"/>
      <c r="M109" s="151"/>
      <c r="N109" s="151">
        <f t="shared" si="11"/>
        <v>0</v>
      </c>
    </row>
    <row r="110" spans="1:14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151">
        <v>32</v>
      </c>
      <c r="J110" s="151"/>
      <c r="K110" s="151"/>
      <c r="L110" s="151"/>
      <c r="M110" s="151"/>
      <c r="N110" s="151">
        <f t="shared" si="11"/>
        <v>32</v>
      </c>
    </row>
    <row r="111" spans="1:14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151">
        <v>9</v>
      </c>
      <c r="J111" s="151">
        <v>4</v>
      </c>
      <c r="K111" s="151"/>
      <c r="L111" s="151">
        <v>29</v>
      </c>
      <c r="M111" s="151"/>
      <c r="N111" s="151">
        <f t="shared" si="11"/>
        <v>42</v>
      </c>
    </row>
    <row r="112" spans="1:14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  <c r="J112" s="151"/>
      <c r="K112" s="151"/>
      <c r="L112" s="151"/>
      <c r="M112" s="151"/>
      <c r="N112" s="151">
        <f t="shared" si="11"/>
        <v>0</v>
      </c>
    </row>
    <row r="113" spans="1:14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  <c r="J113" s="151"/>
      <c r="K113" s="151"/>
      <c r="L113" s="151"/>
      <c r="M113" s="151"/>
      <c r="N113" s="151">
        <f t="shared" si="11"/>
        <v>0</v>
      </c>
    </row>
    <row r="114" spans="1:14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  <c r="J114" s="151"/>
      <c r="K114" s="151"/>
      <c r="L114" s="151"/>
      <c r="M114" s="151"/>
      <c r="N114" s="151">
        <f t="shared" si="11"/>
        <v>0</v>
      </c>
    </row>
    <row r="115" spans="1:14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  <c r="J115" s="151"/>
      <c r="K115" s="151"/>
      <c r="L115" s="151"/>
      <c r="M115" s="151"/>
      <c r="N115" s="151">
        <f t="shared" si="11"/>
        <v>0</v>
      </c>
    </row>
    <row r="116" spans="1:14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  <c r="J116" s="151"/>
      <c r="K116" s="151"/>
      <c r="L116" s="151"/>
      <c r="M116" s="151"/>
      <c r="N116" s="151">
        <f t="shared" si="11"/>
        <v>0</v>
      </c>
    </row>
    <row r="117" spans="1:14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  <c r="J117" s="151"/>
      <c r="K117" s="151"/>
      <c r="L117" s="151"/>
      <c r="M117" s="151"/>
      <c r="N117" s="151">
        <f t="shared" si="11"/>
        <v>0</v>
      </c>
    </row>
    <row r="118" spans="1:14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/>
      <c r="L118" s="151"/>
      <c r="M118" s="151"/>
      <c r="N118" s="151">
        <f t="shared" si="11"/>
        <v>0</v>
      </c>
    </row>
    <row r="119" spans="1:14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  <c r="J119" s="151"/>
      <c r="K119" s="151"/>
      <c r="L119" s="151"/>
      <c r="M119" s="151"/>
      <c r="N119" s="151">
        <f t="shared" si="11"/>
        <v>0</v>
      </c>
    </row>
    <row r="120" spans="1:14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  <c r="J120" s="151"/>
      <c r="K120" s="151"/>
      <c r="L120" s="151"/>
      <c r="M120" s="151"/>
      <c r="N120" s="151">
        <f t="shared" si="11"/>
        <v>0</v>
      </c>
    </row>
    <row r="121" spans="1:14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  <c r="J121" s="151">
        <v>0</v>
      </c>
      <c r="K121" s="151">
        <v>174</v>
      </c>
      <c r="L121" s="151"/>
      <c r="M121" s="151"/>
      <c r="N121" s="151">
        <f t="shared" si="11"/>
        <v>174</v>
      </c>
    </row>
    <row r="122" spans="1:14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  <c r="J122" s="151"/>
      <c r="K122" s="151">
        <v>44</v>
      </c>
      <c r="L122" s="151"/>
      <c r="M122" s="151"/>
      <c r="N122" s="151">
        <f t="shared" si="11"/>
        <v>44</v>
      </c>
    </row>
    <row r="123" spans="1:14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  <c r="J123" s="151"/>
      <c r="K123" s="151"/>
      <c r="L123" s="151"/>
      <c r="M123" s="151"/>
      <c r="N123" s="151">
        <f t="shared" si="11"/>
        <v>0</v>
      </c>
    </row>
    <row r="124" spans="1:14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  <c r="J124" s="151"/>
      <c r="K124" s="151"/>
      <c r="L124" s="151"/>
      <c r="M124" s="151"/>
      <c r="N124" s="151">
        <f t="shared" si="11"/>
        <v>0</v>
      </c>
    </row>
    <row r="125" spans="1:14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  <c r="J125" s="151"/>
      <c r="K125" s="151"/>
      <c r="L125" s="151"/>
      <c r="M125" s="151"/>
      <c r="N125" s="151">
        <f t="shared" si="11"/>
        <v>0</v>
      </c>
    </row>
    <row r="126" spans="1:14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  <c r="J126" s="151"/>
      <c r="K126" s="151"/>
      <c r="L126" s="151"/>
      <c r="M126" s="151"/>
      <c r="N126" s="151">
        <f t="shared" si="11"/>
        <v>0</v>
      </c>
    </row>
    <row r="127" spans="1:14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  <c r="J127" s="151"/>
      <c r="K127" s="151"/>
      <c r="L127" s="151"/>
      <c r="M127" s="151"/>
      <c r="N127" s="151">
        <f t="shared" si="11"/>
        <v>0</v>
      </c>
    </row>
    <row r="128" spans="1:14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  <c r="J128" s="151"/>
      <c r="K128" s="151"/>
      <c r="L128" s="151"/>
      <c r="M128" s="151"/>
      <c r="N128" s="151">
        <f t="shared" si="11"/>
        <v>0</v>
      </c>
    </row>
    <row r="129" spans="1:14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  <c r="J129" s="151"/>
      <c r="K129" s="151"/>
      <c r="L129" s="151"/>
      <c r="M129" s="151"/>
      <c r="N129" s="151">
        <f t="shared" si="11"/>
        <v>0</v>
      </c>
    </row>
    <row r="130" spans="1:14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4" ht="12" thickBot="1" x14ac:dyDescent="0.25">
      <c r="A131" s="13" t="s">
        <v>134</v>
      </c>
      <c r="B131" s="14"/>
      <c r="C131" s="14"/>
      <c r="D131" s="14"/>
      <c r="E131" s="16">
        <f t="shared" ref="E131:N131" si="12">SUM(E133:E144)</f>
        <v>17916.504208385999</v>
      </c>
      <c r="F131" s="16">
        <f t="shared" si="12"/>
        <v>1597</v>
      </c>
      <c r="G131" s="16">
        <f t="shared" si="12"/>
        <v>1947</v>
      </c>
      <c r="H131" s="16">
        <f t="shared" si="12"/>
        <v>1775</v>
      </c>
      <c r="I131" s="16">
        <f t="shared" si="12"/>
        <v>399</v>
      </c>
      <c r="J131" s="16">
        <f t="shared" si="12"/>
        <v>291</v>
      </c>
      <c r="K131" s="16">
        <f t="shared" si="12"/>
        <v>89</v>
      </c>
      <c r="L131" s="16">
        <f t="shared" si="12"/>
        <v>95</v>
      </c>
      <c r="M131" s="16">
        <f>SUM(M133:M144)</f>
        <v>127</v>
      </c>
      <c r="N131" s="16">
        <f t="shared" si="12"/>
        <v>1001</v>
      </c>
    </row>
    <row r="132" spans="1:14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</row>
    <row r="133" spans="1:14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  <c r="J133" s="151"/>
      <c r="K133" s="151"/>
      <c r="L133" s="151"/>
      <c r="M133" s="151"/>
      <c r="N133" s="151">
        <f>SUM(I133:M133)</f>
        <v>0</v>
      </c>
    </row>
    <row r="134" spans="1:14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  <c r="J134" s="151">
        <f>35+73</f>
        <v>108</v>
      </c>
      <c r="K134" s="151">
        <v>77</v>
      </c>
      <c r="L134" s="151">
        <v>95</v>
      </c>
      <c r="M134" s="151">
        <v>100</v>
      </c>
      <c r="N134" s="151">
        <f t="shared" ref="N134:N144" si="13">SUM(I134:M134)</f>
        <v>422</v>
      </c>
    </row>
    <row r="135" spans="1:14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  <c r="J135" s="151"/>
      <c r="K135" s="151"/>
      <c r="L135" s="151"/>
      <c r="M135" s="151">
        <v>27</v>
      </c>
      <c r="N135" s="151">
        <f t="shared" si="13"/>
        <v>267</v>
      </c>
    </row>
    <row r="136" spans="1:14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  <c r="J136" s="151">
        <f>136+47</f>
        <v>183</v>
      </c>
      <c r="K136" s="151">
        <v>12</v>
      </c>
      <c r="L136" s="151"/>
      <c r="M136" s="151"/>
      <c r="N136" s="151">
        <f t="shared" si="13"/>
        <v>312</v>
      </c>
    </row>
    <row r="137" spans="1:14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  <c r="J137" s="151"/>
      <c r="K137" s="151"/>
      <c r="L137" s="151"/>
      <c r="M137" s="151"/>
      <c r="N137" s="151">
        <f t="shared" si="13"/>
        <v>0</v>
      </c>
    </row>
    <row r="138" spans="1:14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  <c r="J138" s="151"/>
      <c r="K138" s="151"/>
      <c r="L138" s="151"/>
      <c r="M138" s="151"/>
      <c r="N138" s="151">
        <f t="shared" si="13"/>
        <v>0</v>
      </c>
    </row>
    <row r="139" spans="1:14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  <c r="J139" s="151"/>
      <c r="K139" s="151"/>
      <c r="L139" s="151"/>
      <c r="M139" s="151"/>
      <c r="N139" s="151">
        <f t="shared" si="13"/>
        <v>0</v>
      </c>
    </row>
    <row r="140" spans="1:14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  <c r="J140" s="151"/>
      <c r="K140" s="151"/>
      <c r="L140" s="151"/>
      <c r="M140" s="151"/>
      <c r="N140" s="151">
        <f t="shared" si="13"/>
        <v>0</v>
      </c>
    </row>
    <row r="141" spans="1:14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  <c r="J141" s="151"/>
      <c r="K141" s="151"/>
      <c r="L141" s="151"/>
      <c r="M141" s="151"/>
      <c r="N141" s="151">
        <f t="shared" si="13"/>
        <v>0</v>
      </c>
    </row>
    <row r="142" spans="1:14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  <c r="J142" s="151"/>
      <c r="K142" s="151"/>
      <c r="L142" s="151"/>
      <c r="M142" s="151"/>
      <c r="N142" s="151">
        <f t="shared" si="13"/>
        <v>0</v>
      </c>
    </row>
    <row r="143" spans="1:14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  <c r="J143" s="151"/>
      <c r="K143" s="151"/>
      <c r="L143" s="151"/>
      <c r="M143" s="151"/>
      <c r="N143" s="151">
        <f t="shared" si="13"/>
        <v>0</v>
      </c>
    </row>
    <row r="144" spans="1:14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  <c r="J144" s="151"/>
      <c r="K144" s="151"/>
      <c r="L144" s="151"/>
      <c r="M144" s="151"/>
      <c r="N144" s="151">
        <f t="shared" si="13"/>
        <v>0</v>
      </c>
    </row>
    <row r="145" spans="1:14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14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 t="shared" ref="F146:N146" si="14">SUM(F148:F171)</f>
        <v>5758</v>
      </c>
      <c r="G146" s="16">
        <f t="shared" si="14"/>
        <v>6358</v>
      </c>
      <c r="H146" s="16">
        <f t="shared" si="14"/>
        <v>5685</v>
      </c>
      <c r="I146" s="16">
        <f t="shared" si="14"/>
        <v>192</v>
      </c>
      <c r="J146" s="16">
        <f t="shared" si="14"/>
        <v>0</v>
      </c>
      <c r="K146" s="16">
        <f t="shared" si="14"/>
        <v>0</v>
      </c>
      <c r="L146" s="16">
        <f t="shared" si="14"/>
        <v>0</v>
      </c>
      <c r="M146" s="16">
        <f>SUM(M148:M184)</f>
        <v>94</v>
      </c>
      <c r="N146" s="16">
        <f t="shared" si="14"/>
        <v>286</v>
      </c>
    </row>
    <row r="147" spans="1:14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14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  <c r="J148" s="151"/>
      <c r="K148" s="151"/>
      <c r="L148" s="151"/>
      <c r="M148" s="151"/>
      <c r="N148" s="151">
        <f>SUM(I148:M148)</f>
        <v>0</v>
      </c>
    </row>
    <row r="149" spans="1:14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  <c r="J149" s="151"/>
      <c r="K149" s="151"/>
      <c r="L149" s="151"/>
      <c r="M149" s="151"/>
      <c r="N149" s="151">
        <f t="shared" ref="N149:N184" si="15">SUM(I149:M149)</f>
        <v>0</v>
      </c>
    </row>
    <row r="150" spans="1:14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  <c r="J150" s="151"/>
      <c r="K150" s="151"/>
      <c r="L150" s="151"/>
      <c r="M150" s="151"/>
      <c r="N150" s="151">
        <f t="shared" si="15"/>
        <v>0</v>
      </c>
    </row>
    <row r="151" spans="1:14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  <c r="J151" s="151"/>
      <c r="K151" s="151"/>
      <c r="L151" s="151"/>
      <c r="M151" s="151"/>
      <c r="N151" s="151">
        <f t="shared" si="15"/>
        <v>0</v>
      </c>
    </row>
    <row r="152" spans="1:14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  <c r="J152" s="151"/>
      <c r="K152" s="151"/>
      <c r="L152" s="151"/>
      <c r="M152" s="151"/>
      <c r="N152" s="151">
        <f t="shared" si="15"/>
        <v>0</v>
      </c>
    </row>
    <row r="153" spans="1:14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  <c r="J153" s="151"/>
      <c r="K153" s="151"/>
      <c r="L153" s="151"/>
      <c r="M153" s="151"/>
      <c r="N153" s="151">
        <f t="shared" si="15"/>
        <v>0</v>
      </c>
    </row>
    <row r="154" spans="1:14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  <c r="J154" s="151"/>
      <c r="K154" s="151"/>
      <c r="L154" s="151"/>
      <c r="M154" s="151"/>
      <c r="N154" s="151">
        <f t="shared" si="15"/>
        <v>0</v>
      </c>
    </row>
    <row r="155" spans="1:14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  <c r="J155" s="151"/>
      <c r="K155" s="151"/>
      <c r="L155" s="151"/>
      <c r="M155" s="151"/>
      <c r="N155" s="151">
        <f t="shared" si="15"/>
        <v>0</v>
      </c>
    </row>
    <row r="156" spans="1:14" x14ac:dyDescent="0.2">
      <c r="A156" s="27" t="s">
        <v>153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151">
        <v>62</v>
      </c>
      <c r="J156" s="151"/>
      <c r="K156" s="151"/>
      <c r="L156" s="151"/>
      <c r="M156" s="151"/>
      <c r="N156" s="151">
        <f t="shared" si="15"/>
        <v>62</v>
      </c>
    </row>
    <row r="157" spans="1:14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  <c r="J157" s="151"/>
      <c r="K157" s="151"/>
      <c r="L157" s="151"/>
      <c r="M157" s="151"/>
      <c r="N157" s="151">
        <f t="shared" si="15"/>
        <v>0</v>
      </c>
    </row>
    <row r="158" spans="1:14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151">
        <v>61</v>
      </c>
      <c r="J158" s="151"/>
      <c r="K158" s="151"/>
      <c r="L158" s="151"/>
      <c r="M158" s="151">
        <v>28</v>
      </c>
      <c r="N158" s="151">
        <f t="shared" si="15"/>
        <v>89</v>
      </c>
    </row>
    <row r="159" spans="1:14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151">
        <v>10</v>
      </c>
      <c r="J159" s="151"/>
      <c r="K159" s="151"/>
      <c r="L159" s="151"/>
      <c r="M159" s="151"/>
      <c r="N159" s="151">
        <f t="shared" si="15"/>
        <v>10</v>
      </c>
    </row>
    <row r="160" spans="1:14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151">
        <v>49</v>
      </c>
      <c r="J160" s="151"/>
      <c r="K160" s="151"/>
      <c r="L160" s="151"/>
      <c r="M160" s="151"/>
      <c r="N160" s="151">
        <f t="shared" si="15"/>
        <v>49</v>
      </c>
    </row>
    <row r="161" spans="1:14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  <c r="J161" s="151"/>
      <c r="K161" s="151"/>
      <c r="L161" s="151"/>
      <c r="M161" s="151"/>
      <c r="N161" s="151">
        <f t="shared" si="15"/>
        <v>0</v>
      </c>
    </row>
    <row r="162" spans="1:14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  <c r="J162" s="151"/>
      <c r="K162" s="151"/>
      <c r="L162" s="151"/>
      <c r="M162" s="151">
        <v>50</v>
      </c>
      <c r="N162" s="151">
        <f t="shared" si="15"/>
        <v>50</v>
      </c>
    </row>
    <row r="163" spans="1:14" x14ac:dyDescent="0.2">
      <c r="A163" s="27" t="s">
        <v>153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  <c r="J163" s="151"/>
      <c r="K163" s="151"/>
      <c r="L163" s="151"/>
      <c r="M163" s="151"/>
      <c r="N163" s="151">
        <f t="shared" si="15"/>
        <v>0</v>
      </c>
    </row>
    <row r="164" spans="1:14" x14ac:dyDescent="0.2">
      <c r="A164" s="27" t="s">
        <v>153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151">
        <v>10</v>
      </c>
      <c r="J164" s="151"/>
      <c r="K164" s="151"/>
      <c r="L164" s="151"/>
      <c r="M164" s="151">
        <v>16</v>
      </c>
      <c r="N164" s="151">
        <f t="shared" si="15"/>
        <v>26</v>
      </c>
    </row>
    <row r="165" spans="1:14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  <c r="J165" s="151"/>
      <c r="K165" s="151"/>
      <c r="L165" s="151"/>
      <c r="M165" s="151"/>
      <c r="N165" s="151">
        <f t="shared" si="15"/>
        <v>0</v>
      </c>
    </row>
    <row r="166" spans="1:14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  <c r="J166" s="151"/>
      <c r="K166" s="151"/>
      <c r="L166" s="151"/>
      <c r="M166" s="151"/>
      <c r="N166" s="151">
        <f t="shared" si="15"/>
        <v>0</v>
      </c>
    </row>
    <row r="167" spans="1:14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  <c r="J167" s="151"/>
      <c r="K167" s="151"/>
      <c r="L167" s="151"/>
      <c r="M167" s="151"/>
      <c r="N167" s="151">
        <f t="shared" si="15"/>
        <v>0</v>
      </c>
    </row>
    <row r="168" spans="1:14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  <c r="J168" s="151"/>
      <c r="K168" s="151"/>
      <c r="L168" s="151"/>
      <c r="M168" s="151"/>
      <c r="N168" s="151">
        <f t="shared" si="15"/>
        <v>0</v>
      </c>
    </row>
    <row r="169" spans="1:14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  <c r="J169" s="151"/>
      <c r="K169" s="151"/>
      <c r="L169" s="151"/>
      <c r="M169" s="151"/>
      <c r="N169" s="151">
        <f t="shared" si="15"/>
        <v>0</v>
      </c>
    </row>
    <row r="170" spans="1:14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  <c r="J170" s="151"/>
      <c r="K170" s="151"/>
      <c r="L170" s="151"/>
      <c r="M170" s="151"/>
      <c r="N170" s="151">
        <f t="shared" si="15"/>
        <v>0</v>
      </c>
    </row>
    <row r="171" spans="1:14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  <c r="J171" s="151"/>
      <c r="K171" s="151"/>
      <c r="L171" s="151"/>
      <c r="M171" s="151"/>
      <c r="N171" s="151">
        <f t="shared" si="15"/>
        <v>0</v>
      </c>
    </row>
    <row r="172" spans="1:14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  <c r="J172" s="151"/>
      <c r="K172" s="151"/>
      <c r="L172" s="151"/>
      <c r="M172" s="151"/>
      <c r="N172" s="151">
        <f t="shared" si="15"/>
        <v>0</v>
      </c>
    </row>
    <row r="173" spans="1:14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  <c r="J173" s="151"/>
      <c r="K173" s="151"/>
      <c r="L173" s="151"/>
      <c r="M173" s="151"/>
      <c r="N173" s="151">
        <f t="shared" si="15"/>
        <v>0</v>
      </c>
    </row>
    <row r="174" spans="1:14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  <c r="J174" s="151"/>
      <c r="K174" s="151"/>
      <c r="L174" s="151"/>
      <c r="M174" s="151"/>
      <c r="N174" s="151">
        <f t="shared" si="15"/>
        <v>0</v>
      </c>
    </row>
    <row r="175" spans="1:14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  <c r="J175" s="151"/>
      <c r="K175" s="151"/>
      <c r="L175" s="151"/>
      <c r="M175" s="151"/>
      <c r="N175" s="151">
        <f t="shared" si="15"/>
        <v>0</v>
      </c>
    </row>
    <row r="176" spans="1:14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  <c r="J176" s="151"/>
      <c r="K176" s="151"/>
      <c r="L176" s="151"/>
      <c r="M176" s="151"/>
      <c r="N176" s="151">
        <f t="shared" si="15"/>
        <v>0</v>
      </c>
    </row>
    <row r="177" spans="1:14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  <c r="J177" s="151"/>
      <c r="K177" s="151"/>
      <c r="L177" s="151"/>
      <c r="M177" s="151"/>
      <c r="N177" s="151">
        <f t="shared" si="15"/>
        <v>0</v>
      </c>
    </row>
    <row r="178" spans="1:14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  <c r="J178" s="151"/>
      <c r="K178" s="151"/>
      <c r="L178" s="151"/>
      <c r="M178" s="151"/>
      <c r="N178" s="151">
        <f t="shared" si="15"/>
        <v>0</v>
      </c>
    </row>
    <row r="179" spans="1:14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  <c r="J179" s="151"/>
      <c r="K179" s="151"/>
      <c r="L179" s="151"/>
      <c r="M179" s="151"/>
      <c r="N179" s="151">
        <f t="shared" si="15"/>
        <v>0</v>
      </c>
    </row>
    <row r="180" spans="1:14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  <c r="J180" s="151"/>
      <c r="K180" s="151"/>
      <c r="L180" s="151"/>
      <c r="M180" s="151"/>
      <c r="N180" s="151">
        <f t="shared" si="15"/>
        <v>0</v>
      </c>
    </row>
    <row r="181" spans="1:14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  <c r="J181" s="151"/>
      <c r="K181" s="151"/>
      <c r="L181" s="151"/>
      <c r="M181" s="151"/>
      <c r="N181" s="151">
        <f t="shared" si="15"/>
        <v>0</v>
      </c>
    </row>
    <row r="182" spans="1:14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  <c r="J182" s="151"/>
      <c r="K182" s="151"/>
      <c r="L182" s="151"/>
      <c r="M182" s="151"/>
      <c r="N182" s="151">
        <f t="shared" si="15"/>
        <v>0</v>
      </c>
    </row>
    <row r="183" spans="1:14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  <c r="J183" s="151"/>
      <c r="K183" s="151"/>
      <c r="L183" s="151"/>
      <c r="M183" s="151"/>
      <c r="N183" s="151">
        <f t="shared" si="15"/>
        <v>0</v>
      </c>
    </row>
    <row r="184" spans="1:14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  <c r="J184" s="151"/>
      <c r="K184" s="151"/>
      <c r="L184" s="151"/>
      <c r="M184" s="151"/>
      <c r="N184" s="151">
        <f t="shared" si="15"/>
        <v>0</v>
      </c>
    </row>
    <row r="185" spans="1:14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14" ht="12" thickBot="1" x14ac:dyDescent="0.25">
      <c r="A186" s="110" t="s">
        <v>180</v>
      </c>
      <c r="B186" s="111"/>
      <c r="C186" s="45"/>
      <c r="D186" s="46"/>
      <c r="E186" s="16">
        <f t="shared" ref="E186:N186" si="16">SUM(E188:E208)</f>
        <v>25696.444999999996</v>
      </c>
      <c r="F186" s="16">
        <f t="shared" si="16"/>
        <v>2297</v>
      </c>
      <c r="G186" s="16">
        <f t="shared" si="16"/>
        <v>2297</v>
      </c>
      <c r="H186" s="16">
        <f t="shared" si="16"/>
        <v>2108</v>
      </c>
      <c r="I186" s="16">
        <f t="shared" si="16"/>
        <v>85</v>
      </c>
      <c r="J186" s="16">
        <f t="shared" si="16"/>
        <v>102</v>
      </c>
      <c r="K186" s="16">
        <f t="shared" si="16"/>
        <v>104</v>
      </c>
      <c r="L186" s="16">
        <f t="shared" si="16"/>
        <v>186</v>
      </c>
      <c r="M186" s="16">
        <f>SUM(M188:M208)</f>
        <v>194</v>
      </c>
      <c r="N186" s="16">
        <f t="shared" si="16"/>
        <v>671</v>
      </c>
    </row>
    <row r="187" spans="1:14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14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  <c r="J188" s="151"/>
      <c r="K188" s="151"/>
      <c r="L188" s="151"/>
      <c r="M188" s="151"/>
      <c r="N188" s="151">
        <f>SUM(I188:M188)</f>
        <v>0</v>
      </c>
    </row>
    <row r="189" spans="1:14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  <c r="J189" s="151"/>
      <c r="K189" s="151"/>
      <c r="L189" s="151"/>
      <c r="M189" s="151"/>
      <c r="N189" s="151">
        <f t="shared" ref="N189:N208" si="17">SUM(I189:M189)</f>
        <v>0</v>
      </c>
    </row>
    <row r="190" spans="1:14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  <c r="J190" s="151"/>
      <c r="K190" s="151"/>
      <c r="L190" s="151"/>
      <c r="M190" s="151"/>
      <c r="N190" s="151">
        <f t="shared" si="17"/>
        <v>0</v>
      </c>
    </row>
    <row r="191" spans="1:14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  <c r="J191" s="151"/>
      <c r="K191" s="151"/>
      <c r="L191" s="151"/>
      <c r="M191" s="151"/>
      <c r="N191" s="151">
        <f t="shared" si="17"/>
        <v>0</v>
      </c>
    </row>
    <row r="192" spans="1:14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  <c r="J192" s="151"/>
      <c r="K192" s="151"/>
      <c r="L192" s="151"/>
      <c r="M192" s="151"/>
      <c r="N192" s="151">
        <f t="shared" si="17"/>
        <v>0</v>
      </c>
    </row>
    <row r="193" spans="1:14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  <c r="J193" s="151"/>
      <c r="K193" s="151"/>
      <c r="L193" s="151"/>
      <c r="M193" s="151"/>
      <c r="N193" s="151">
        <f t="shared" si="17"/>
        <v>0</v>
      </c>
    </row>
    <row r="194" spans="1:14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  <c r="J194" s="151"/>
      <c r="K194" s="151"/>
      <c r="L194" s="151"/>
      <c r="M194" s="151"/>
      <c r="N194" s="151">
        <f t="shared" si="17"/>
        <v>0</v>
      </c>
    </row>
    <row r="195" spans="1:14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  <c r="J195" s="151"/>
      <c r="K195" s="151"/>
      <c r="L195" s="151"/>
      <c r="M195" s="151"/>
      <c r="N195" s="151">
        <f t="shared" si="17"/>
        <v>0</v>
      </c>
    </row>
    <row r="196" spans="1:14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  <c r="J196" s="151"/>
      <c r="K196" s="151"/>
      <c r="L196" s="151"/>
      <c r="M196" s="151"/>
      <c r="N196" s="151">
        <f t="shared" si="17"/>
        <v>0</v>
      </c>
    </row>
    <row r="197" spans="1:14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  <c r="J197" s="151"/>
      <c r="K197" s="151"/>
      <c r="L197" s="151"/>
      <c r="M197" s="151"/>
      <c r="N197" s="151">
        <f t="shared" si="17"/>
        <v>0</v>
      </c>
    </row>
    <row r="198" spans="1:14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  <c r="J198" s="151"/>
      <c r="K198" s="151"/>
      <c r="L198" s="151"/>
      <c r="M198" s="151"/>
      <c r="N198" s="151">
        <f t="shared" si="17"/>
        <v>0</v>
      </c>
    </row>
    <row r="199" spans="1:14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  <c r="J199" s="151"/>
      <c r="K199" s="151"/>
      <c r="L199" s="151"/>
      <c r="M199" s="151"/>
      <c r="N199" s="151">
        <f t="shared" si="17"/>
        <v>0</v>
      </c>
    </row>
    <row r="200" spans="1:14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  <c r="J200" s="151"/>
      <c r="K200" s="151"/>
      <c r="L200" s="151"/>
      <c r="M200" s="151"/>
      <c r="N200" s="151">
        <f t="shared" si="17"/>
        <v>0</v>
      </c>
    </row>
    <row r="201" spans="1:14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  <c r="J201" s="151"/>
      <c r="K201" s="151"/>
      <c r="L201" s="151"/>
      <c r="M201" s="151"/>
      <c r="N201" s="151">
        <f t="shared" si="17"/>
        <v>0</v>
      </c>
    </row>
    <row r="202" spans="1:14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  <c r="J202" s="151"/>
      <c r="K202" s="151"/>
      <c r="L202" s="151"/>
      <c r="M202" s="151"/>
      <c r="N202" s="151">
        <f t="shared" si="17"/>
        <v>0</v>
      </c>
    </row>
    <row r="203" spans="1:14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  <c r="J203" s="151"/>
      <c r="K203" s="151"/>
      <c r="L203" s="151">
        <v>16</v>
      </c>
      <c r="M203" s="151"/>
      <c r="N203" s="151">
        <f t="shared" si="17"/>
        <v>16</v>
      </c>
    </row>
    <row r="204" spans="1:14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  <c r="J204" s="151"/>
      <c r="K204" s="151"/>
      <c r="L204" s="151">
        <v>8</v>
      </c>
      <c r="M204" s="151"/>
      <c r="N204" s="151">
        <f t="shared" si="17"/>
        <v>8</v>
      </c>
    </row>
    <row r="205" spans="1:14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  <c r="J205" s="151">
        <v>62</v>
      </c>
      <c r="K205" s="151"/>
      <c r="L205" s="151">
        <v>36</v>
      </c>
      <c r="M205" s="151">
        <v>82</v>
      </c>
      <c r="N205" s="151">
        <f t="shared" si="17"/>
        <v>180</v>
      </c>
    </row>
    <row r="206" spans="1:14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  <c r="J206" s="151"/>
      <c r="K206" s="151">
        <v>56</v>
      </c>
      <c r="L206" s="151">
        <v>18</v>
      </c>
      <c r="M206" s="151">
        <v>10</v>
      </c>
      <c r="N206" s="151">
        <f t="shared" si="17"/>
        <v>113</v>
      </c>
    </row>
    <row r="207" spans="1:14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  <c r="J207" s="151"/>
      <c r="K207" s="151"/>
      <c r="L207" s="151"/>
      <c r="M207" s="151"/>
      <c r="N207" s="151">
        <f t="shared" si="17"/>
        <v>0</v>
      </c>
    </row>
    <row r="208" spans="1:14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  <c r="J208" s="151">
        <v>40</v>
      </c>
      <c r="K208" s="151">
        <v>48</v>
      </c>
      <c r="L208" s="151">
        <v>108</v>
      </c>
      <c r="M208" s="151">
        <v>102</v>
      </c>
      <c r="N208" s="151">
        <f t="shared" si="17"/>
        <v>354</v>
      </c>
    </row>
    <row r="209" spans="1:14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4" ht="12" thickBot="1" x14ac:dyDescent="0.25">
      <c r="A210" s="13" t="s">
        <v>199</v>
      </c>
      <c r="B210" s="14"/>
      <c r="C210" s="122"/>
      <c r="D210" s="123"/>
      <c r="E210" s="124">
        <f t="shared" ref="E210:N210" si="18">E186+E146+E131+E104+E93+E69+E43+E32+E8</f>
        <v>557364.21565046604</v>
      </c>
      <c r="F210" s="124">
        <f t="shared" si="18"/>
        <v>33264</v>
      </c>
      <c r="G210" s="124">
        <f t="shared" si="18"/>
        <v>34980</v>
      </c>
      <c r="H210" s="124">
        <f t="shared" si="18"/>
        <v>25719</v>
      </c>
      <c r="I210" s="124">
        <f t="shared" si="18"/>
        <v>1987</v>
      </c>
      <c r="J210" s="124">
        <f t="shared" si="18"/>
        <v>750</v>
      </c>
      <c r="K210" s="124">
        <f t="shared" si="18"/>
        <v>694</v>
      </c>
      <c r="L210" s="124">
        <f t="shared" si="18"/>
        <v>639</v>
      </c>
      <c r="M210" s="124">
        <f t="shared" si="18"/>
        <v>1136</v>
      </c>
      <c r="N210" s="124">
        <f t="shared" si="18"/>
        <v>5206</v>
      </c>
    </row>
    <row r="211" spans="1:14" x14ac:dyDescent="0.2">
      <c r="A211" s="1"/>
      <c r="B211" s="1"/>
      <c r="C211" s="1"/>
      <c r="D211" s="1"/>
      <c r="E211" s="1"/>
      <c r="F211" s="1"/>
      <c r="G211" s="1"/>
    </row>
    <row r="212" spans="1:14" x14ac:dyDescent="0.2">
      <c r="A212" s="1"/>
      <c r="B212" s="1"/>
      <c r="C212" s="1"/>
      <c r="D212" s="1"/>
      <c r="E212" s="1"/>
      <c r="F212" s="1"/>
      <c r="G212" s="1"/>
    </row>
  </sheetData>
  <autoFilter ref="A9:N210" xr:uid="{00000000-0009-0000-0000-000004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12"/>
  <sheetViews>
    <sheetView topLeftCell="B172" workbookViewId="0">
      <selection activeCell="N216" sqref="N216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4" width="12.5703125" style="3" customWidth="1"/>
    <col min="15" max="15" width="12.28515625" style="3" customWidth="1"/>
    <col min="16" max="16" width="11.7109375" style="3" customWidth="1"/>
    <col min="17" max="17" width="13.140625" style="3" customWidth="1"/>
    <col min="18" max="16384" width="30" style="3"/>
  </cols>
  <sheetData>
    <row r="1" spans="1:15" x14ac:dyDescent="0.2">
      <c r="A1" s="1"/>
      <c r="B1" s="1"/>
      <c r="C1" s="2"/>
      <c r="D1" s="2"/>
      <c r="E1" s="2"/>
      <c r="F1" s="1"/>
      <c r="G1" s="1"/>
    </row>
    <row r="2" spans="1:15" x14ac:dyDescent="0.2">
      <c r="A2" s="161" t="s">
        <v>226</v>
      </c>
      <c r="B2" s="161"/>
      <c r="C2" s="161"/>
      <c r="D2" s="161"/>
      <c r="E2" s="161"/>
      <c r="F2" s="161"/>
      <c r="G2" s="161"/>
      <c r="H2" s="161"/>
      <c r="I2" s="161"/>
    </row>
    <row r="3" spans="1:15" x14ac:dyDescent="0.2">
      <c r="A3" s="159" t="s">
        <v>227</v>
      </c>
      <c r="B3" s="159"/>
      <c r="C3" s="159"/>
      <c r="D3" s="159"/>
      <c r="E3" s="159"/>
      <c r="F3" s="159"/>
      <c r="G3" s="159"/>
      <c r="H3" s="159"/>
      <c r="I3" s="159"/>
    </row>
    <row r="4" spans="1:15" ht="12" thickBot="1" x14ac:dyDescent="0.25">
      <c r="A4" s="1"/>
      <c r="B4" s="1"/>
      <c r="C4" s="2"/>
      <c r="D4" s="2"/>
      <c r="E4" s="2"/>
      <c r="F4" s="1"/>
      <c r="G4" s="1"/>
    </row>
    <row r="5" spans="1:15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3">
        <v>45322</v>
      </c>
      <c r="J6" s="153">
        <v>45350</v>
      </c>
      <c r="K6" s="153">
        <v>45352</v>
      </c>
      <c r="L6" s="153">
        <v>45384</v>
      </c>
      <c r="M6" s="153">
        <v>45415</v>
      </c>
      <c r="N6" s="153">
        <v>45447</v>
      </c>
      <c r="O6" s="152" t="s">
        <v>223</v>
      </c>
    </row>
    <row r="7" spans="1:15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5" ht="12" thickBot="1" x14ac:dyDescent="0.25">
      <c r="A8" s="13" t="s">
        <v>8</v>
      </c>
      <c r="B8" s="14"/>
      <c r="C8" s="15"/>
      <c r="D8" s="14"/>
      <c r="E8" s="16">
        <f t="shared" ref="E8:O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41</v>
      </c>
      <c r="L8" s="16">
        <f>SUM(L10:L30)</f>
        <v>43</v>
      </c>
      <c r="M8" s="16">
        <f>SUM(M10:M30)</f>
        <v>28</v>
      </c>
      <c r="N8" s="16">
        <f>SUM(N10:N30)</f>
        <v>12</v>
      </c>
      <c r="O8" s="16">
        <f t="shared" si="0"/>
        <v>226</v>
      </c>
    </row>
    <row r="9" spans="1:15" x14ac:dyDescent="0.2">
      <c r="A9" s="17"/>
      <c r="B9" s="17"/>
      <c r="C9" s="17"/>
      <c r="D9" s="17"/>
      <c r="E9" s="17"/>
      <c r="F9" s="1"/>
      <c r="G9" s="1"/>
      <c r="J9" s="127"/>
      <c r="K9" s="127"/>
      <c r="L9" s="127"/>
      <c r="M9" s="127"/>
      <c r="N9" s="127"/>
    </row>
    <row r="10" spans="1:15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/>
      <c r="L10" s="151"/>
      <c r="M10" s="151"/>
      <c r="N10" s="151"/>
      <c r="O10" s="151">
        <f>SUM(I10:N10)</f>
        <v>0</v>
      </c>
    </row>
    <row r="11" spans="1:15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/>
      <c r="L11" s="151"/>
      <c r="M11" s="151"/>
      <c r="N11" s="151"/>
      <c r="O11" s="151">
        <f t="shared" ref="O11:O30" si="1">SUM(I11:N11)</f>
        <v>0</v>
      </c>
    </row>
    <row r="12" spans="1:15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/>
      <c r="L12" s="151"/>
      <c r="M12" s="151"/>
      <c r="N12" s="151"/>
      <c r="O12" s="151">
        <f t="shared" si="1"/>
        <v>0</v>
      </c>
    </row>
    <row r="13" spans="1:15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/>
      <c r="L13" s="151"/>
      <c r="M13" s="151"/>
      <c r="N13" s="151"/>
      <c r="O13" s="151">
        <f t="shared" si="1"/>
        <v>0</v>
      </c>
    </row>
    <row r="14" spans="1:15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/>
      <c r="L14" s="151"/>
      <c r="M14" s="151"/>
      <c r="N14" s="151"/>
      <c r="O14" s="151">
        <f t="shared" si="1"/>
        <v>0</v>
      </c>
    </row>
    <row r="15" spans="1:15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/>
      <c r="L15" s="151"/>
      <c r="M15" s="151"/>
      <c r="N15" s="151"/>
      <c r="O15" s="151">
        <f t="shared" si="1"/>
        <v>0</v>
      </c>
    </row>
    <row r="16" spans="1:15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/>
      <c r="L16" s="151"/>
      <c r="M16" s="151"/>
      <c r="N16" s="151"/>
      <c r="O16" s="151">
        <f t="shared" si="1"/>
        <v>0</v>
      </c>
    </row>
    <row r="17" spans="1:15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/>
      <c r="L17" s="151">
        <v>38</v>
      </c>
      <c r="M17" s="151"/>
      <c r="N17" s="151"/>
      <c r="O17" s="151">
        <f t="shared" si="1"/>
        <v>38</v>
      </c>
    </row>
    <row r="18" spans="1:15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/>
      <c r="L18" s="151"/>
      <c r="M18" s="151"/>
      <c r="N18" s="151"/>
      <c r="O18" s="151">
        <f t="shared" si="1"/>
        <v>0</v>
      </c>
    </row>
    <row r="19" spans="1:15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/>
      <c r="L19" s="151"/>
      <c r="M19" s="151"/>
      <c r="N19" s="151"/>
      <c r="O19" s="151">
        <f t="shared" si="1"/>
        <v>0</v>
      </c>
    </row>
    <row r="20" spans="1:15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/>
      <c r="L20" s="151"/>
      <c r="M20" s="151"/>
      <c r="N20" s="151"/>
      <c r="O20" s="151">
        <f t="shared" si="1"/>
        <v>0</v>
      </c>
    </row>
    <row r="21" spans="1:15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/>
      <c r="L21" s="151"/>
      <c r="M21" s="151"/>
      <c r="N21" s="151"/>
      <c r="O21" s="151">
        <f t="shared" si="1"/>
        <v>0</v>
      </c>
    </row>
    <row r="22" spans="1:15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/>
      <c r="L22" s="151"/>
      <c r="M22" s="151"/>
      <c r="N22" s="151">
        <v>2</v>
      </c>
      <c r="O22" s="151">
        <f t="shared" si="1"/>
        <v>2</v>
      </c>
    </row>
    <row r="23" spans="1:15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v>11</v>
      </c>
      <c r="L23" s="151"/>
      <c r="M23" s="151">
        <v>6</v>
      </c>
      <c r="N23" s="151">
        <v>10</v>
      </c>
      <c r="O23" s="151">
        <f t="shared" si="1"/>
        <v>90</v>
      </c>
    </row>
    <row r="24" spans="1:15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/>
      <c r="L24" s="151"/>
      <c r="M24" s="151"/>
      <c r="N24" s="151"/>
      <c r="O24" s="151">
        <f t="shared" si="1"/>
        <v>0</v>
      </c>
    </row>
    <row r="25" spans="1:15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/>
      <c r="L25" s="151"/>
      <c r="M25" s="151"/>
      <c r="N25" s="151"/>
      <c r="O25" s="151">
        <f t="shared" si="1"/>
        <v>0</v>
      </c>
    </row>
    <row r="26" spans="1:15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/>
      <c r="L26" s="151">
        <v>5</v>
      </c>
      <c r="M26" s="151">
        <v>22</v>
      </c>
      <c r="N26" s="151"/>
      <c r="O26" s="151">
        <f t="shared" si="1"/>
        <v>27</v>
      </c>
    </row>
    <row r="27" spans="1:15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v>30</v>
      </c>
      <c r="L27" s="151"/>
      <c r="M27" s="151"/>
      <c r="N27" s="151"/>
      <c r="O27" s="151">
        <f t="shared" si="1"/>
        <v>69</v>
      </c>
    </row>
    <row r="28" spans="1:15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/>
      <c r="L28" s="151"/>
      <c r="M28" s="151"/>
      <c r="N28" s="151"/>
      <c r="O28" s="151">
        <f t="shared" si="1"/>
        <v>0</v>
      </c>
    </row>
    <row r="29" spans="1:15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/>
      <c r="L29" s="151"/>
      <c r="M29" s="151"/>
      <c r="N29" s="151"/>
      <c r="O29" s="151">
        <f t="shared" si="1"/>
        <v>0</v>
      </c>
    </row>
    <row r="30" spans="1:15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/>
      <c r="L30" s="151"/>
      <c r="M30" s="151"/>
      <c r="N30" s="151"/>
      <c r="O30" s="151">
        <f t="shared" si="1"/>
        <v>0</v>
      </c>
    </row>
    <row r="31" spans="1:15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5" ht="12" thickBot="1" x14ac:dyDescent="0.25">
      <c r="A32" s="44" t="s">
        <v>42</v>
      </c>
      <c r="B32" s="45"/>
      <c r="C32" s="45"/>
      <c r="D32" s="46"/>
      <c r="E32" s="16">
        <f t="shared" ref="E32:O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  <c r="L32" s="16">
        <f t="shared" si="2"/>
        <v>0</v>
      </c>
      <c r="M32" s="16">
        <f>SUM(M34:M41)</f>
        <v>0</v>
      </c>
      <c r="N32" s="16">
        <f>SUM(N34:N41)</f>
        <v>0</v>
      </c>
      <c r="O32" s="16">
        <f t="shared" si="2"/>
        <v>0</v>
      </c>
    </row>
    <row r="33" spans="1:15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5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/>
      <c r="L34" s="151"/>
      <c r="M34" s="151"/>
      <c r="N34" s="151"/>
      <c r="O34" s="151">
        <f>SUM(I34:N34)</f>
        <v>0</v>
      </c>
    </row>
    <row r="35" spans="1:15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/>
      <c r="L35" s="151"/>
      <c r="M35" s="151"/>
      <c r="N35" s="151"/>
      <c r="O35" s="151">
        <f t="shared" ref="O35:O41" si="3">SUM(I35:N35)</f>
        <v>0</v>
      </c>
    </row>
    <row r="36" spans="1:15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/>
      <c r="L36" s="151"/>
      <c r="M36" s="151"/>
      <c r="N36" s="151"/>
      <c r="O36" s="151">
        <f t="shared" si="3"/>
        <v>0</v>
      </c>
    </row>
    <row r="37" spans="1:15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/>
      <c r="L37" s="151"/>
      <c r="M37" s="151"/>
      <c r="N37" s="151"/>
      <c r="O37" s="151">
        <f t="shared" si="3"/>
        <v>0</v>
      </c>
    </row>
    <row r="38" spans="1:15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/>
      <c r="L38" s="151"/>
      <c r="M38" s="151"/>
      <c r="N38" s="151"/>
      <c r="O38" s="151">
        <f t="shared" si="3"/>
        <v>0</v>
      </c>
    </row>
    <row r="39" spans="1:15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/>
      <c r="L39" s="151"/>
      <c r="M39" s="151"/>
      <c r="N39" s="151"/>
      <c r="O39" s="151">
        <f t="shared" si="3"/>
        <v>0</v>
      </c>
    </row>
    <row r="40" spans="1:15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/>
      <c r="L40" s="151"/>
      <c r="M40" s="151"/>
      <c r="N40" s="151"/>
      <c r="O40" s="151">
        <f t="shared" si="3"/>
        <v>0</v>
      </c>
    </row>
    <row r="41" spans="1:15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/>
      <c r="L41" s="151"/>
      <c r="M41" s="151"/>
      <c r="N41" s="151"/>
      <c r="O41" s="151">
        <f t="shared" si="3"/>
        <v>0</v>
      </c>
    </row>
    <row r="42" spans="1:15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5" ht="12" thickBot="1" x14ac:dyDescent="0.25">
      <c r="A43" s="13" t="s">
        <v>55</v>
      </c>
      <c r="B43" s="14"/>
      <c r="C43" s="49"/>
      <c r="D43" s="46"/>
      <c r="E43" s="16">
        <f t="shared" ref="E43:O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107</v>
      </c>
      <c r="L43" s="16">
        <f t="shared" si="4"/>
        <v>41</v>
      </c>
      <c r="M43" s="16">
        <f>SUM(M45:M67)</f>
        <v>236</v>
      </c>
      <c r="N43" s="16">
        <f>SUM(N45:N67)</f>
        <v>0</v>
      </c>
      <c r="O43" s="16">
        <f t="shared" si="4"/>
        <v>695</v>
      </c>
    </row>
    <row r="44" spans="1:15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5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/>
      <c r="L45" s="151"/>
      <c r="M45" s="151">
        <v>58</v>
      </c>
      <c r="N45" s="151"/>
      <c r="O45" s="151">
        <f>SUM(I45:N45)</f>
        <v>58</v>
      </c>
    </row>
    <row r="46" spans="1:15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v>107</v>
      </c>
      <c r="L46" s="151"/>
      <c r="M46" s="151">
        <v>150</v>
      </c>
      <c r="N46" s="151"/>
      <c r="O46" s="151">
        <f t="shared" ref="O46:O67" si="5">SUM(I46:N46)</f>
        <v>397</v>
      </c>
    </row>
    <row r="47" spans="1:15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/>
      <c r="L47" s="151"/>
      <c r="M47" s="151"/>
      <c r="N47" s="151"/>
      <c r="O47" s="151">
        <f t="shared" si="5"/>
        <v>0</v>
      </c>
    </row>
    <row r="48" spans="1:15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/>
      <c r="L48" s="151"/>
      <c r="M48" s="151"/>
      <c r="N48" s="151"/>
      <c r="O48" s="151">
        <f t="shared" si="5"/>
        <v>0</v>
      </c>
    </row>
    <row r="49" spans="1:15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/>
      <c r="L49" s="151"/>
      <c r="M49" s="151"/>
      <c r="N49" s="151"/>
      <c r="O49" s="151">
        <f t="shared" si="5"/>
        <v>0</v>
      </c>
    </row>
    <row r="50" spans="1:15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/>
      <c r="L50" s="151"/>
      <c r="M50" s="151"/>
      <c r="N50" s="151"/>
      <c r="O50" s="151">
        <f t="shared" si="5"/>
        <v>0</v>
      </c>
    </row>
    <row r="51" spans="1:15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/>
      <c r="L51" s="151"/>
      <c r="M51" s="151"/>
      <c r="N51" s="151"/>
      <c r="O51" s="151">
        <f t="shared" si="5"/>
        <v>0</v>
      </c>
    </row>
    <row r="52" spans="1:15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/>
      <c r="L52" s="151"/>
      <c r="M52" s="151">
        <v>7</v>
      </c>
      <c r="N52" s="151"/>
      <c r="O52" s="151">
        <f t="shared" si="5"/>
        <v>159</v>
      </c>
    </row>
    <row r="53" spans="1:15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/>
      <c r="L53" s="151"/>
      <c r="M53" s="151"/>
      <c r="N53" s="151"/>
      <c r="O53" s="151">
        <f t="shared" si="5"/>
        <v>0</v>
      </c>
    </row>
    <row r="54" spans="1:15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/>
      <c r="L54" s="151"/>
      <c r="M54" s="151"/>
      <c r="N54" s="151"/>
      <c r="O54" s="151">
        <f t="shared" si="5"/>
        <v>0</v>
      </c>
    </row>
    <row r="55" spans="1:15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/>
      <c r="L55" s="151"/>
      <c r="M55" s="151"/>
      <c r="N55" s="151"/>
      <c r="O55" s="151">
        <f t="shared" si="5"/>
        <v>0</v>
      </c>
    </row>
    <row r="56" spans="1:15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/>
      <c r="L56" s="151"/>
      <c r="M56" s="151"/>
      <c r="N56" s="151"/>
      <c r="O56" s="151">
        <f t="shared" si="5"/>
        <v>0</v>
      </c>
    </row>
    <row r="57" spans="1:15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/>
      <c r="L57" s="151"/>
      <c r="M57" s="151"/>
      <c r="N57" s="151"/>
      <c r="O57" s="151">
        <f t="shared" si="5"/>
        <v>0</v>
      </c>
    </row>
    <row r="58" spans="1:15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/>
      <c r="L58" s="151"/>
      <c r="M58" s="151"/>
      <c r="N58" s="151"/>
      <c r="O58" s="151">
        <f t="shared" si="5"/>
        <v>0</v>
      </c>
    </row>
    <row r="59" spans="1:15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/>
      <c r="L59" s="151"/>
      <c r="M59" s="151"/>
      <c r="N59" s="151"/>
      <c r="O59" s="151">
        <f t="shared" si="5"/>
        <v>0</v>
      </c>
    </row>
    <row r="60" spans="1:15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/>
      <c r="L60" s="151"/>
      <c r="M60" s="151"/>
      <c r="N60" s="151"/>
      <c r="O60" s="151">
        <f t="shared" si="5"/>
        <v>0</v>
      </c>
    </row>
    <row r="61" spans="1:15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/>
      <c r="L61" s="151"/>
      <c r="M61" s="151"/>
      <c r="N61" s="151"/>
      <c r="O61" s="151">
        <f t="shared" si="5"/>
        <v>0</v>
      </c>
    </row>
    <row r="62" spans="1:15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/>
      <c r="L62" s="151"/>
      <c r="M62" s="151"/>
      <c r="N62" s="151"/>
      <c r="O62" s="151">
        <f t="shared" si="5"/>
        <v>0</v>
      </c>
    </row>
    <row r="63" spans="1:15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/>
      <c r="L63" s="151"/>
      <c r="M63" s="151"/>
      <c r="N63" s="151"/>
      <c r="O63" s="151">
        <f t="shared" si="5"/>
        <v>0</v>
      </c>
    </row>
    <row r="64" spans="1:15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/>
      <c r="L64" s="151"/>
      <c r="M64" s="151">
        <v>21</v>
      </c>
      <c r="N64" s="151"/>
      <c r="O64" s="151">
        <f t="shared" si="5"/>
        <v>40</v>
      </c>
    </row>
    <row r="65" spans="1:15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/>
      <c r="L65" s="151">
        <v>41</v>
      </c>
      <c r="M65" s="151"/>
      <c r="N65" s="151"/>
      <c r="O65" s="151">
        <f t="shared" si="5"/>
        <v>41</v>
      </c>
    </row>
    <row r="66" spans="1:15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/>
      <c r="L66" s="151"/>
      <c r="M66" s="151"/>
      <c r="N66" s="151"/>
      <c r="O66" s="151">
        <f t="shared" si="5"/>
        <v>0</v>
      </c>
    </row>
    <row r="67" spans="1:15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/>
      <c r="L67" s="151"/>
      <c r="M67" s="151"/>
      <c r="N67" s="151"/>
      <c r="O67" s="151">
        <f t="shared" si="5"/>
        <v>0</v>
      </c>
    </row>
    <row r="68" spans="1:15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5" ht="12" thickBot="1" x14ac:dyDescent="0.25">
      <c r="A69" s="56" t="s">
        <v>80</v>
      </c>
      <c r="B69" s="57"/>
      <c r="C69" s="15"/>
      <c r="D69" s="14"/>
      <c r="E69" s="16">
        <f t="shared" ref="E69:O69" si="6">SUM(E71:E91)</f>
        <v>272976.37343000004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</v>
      </c>
      <c r="L69" s="16">
        <f t="shared" si="6"/>
        <v>245</v>
      </c>
      <c r="M69" s="16">
        <f>SUM(M71:M91)</f>
        <v>457</v>
      </c>
      <c r="N69" s="16">
        <f>SUM(N71:N91)</f>
        <v>1294</v>
      </c>
      <c r="O69" s="16">
        <f t="shared" si="6"/>
        <v>3037</v>
      </c>
    </row>
    <row r="70" spans="1:15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5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/>
      <c r="L71" s="151"/>
      <c r="M71" s="151"/>
      <c r="N71" s="151"/>
      <c r="O71" s="151">
        <f>SUM(I71:N71)</f>
        <v>0</v>
      </c>
    </row>
    <row r="72" spans="1:15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/>
      <c r="L72" s="151"/>
      <c r="M72" s="151"/>
      <c r="N72" s="151"/>
      <c r="O72" s="151">
        <f t="shared" ref="O72:O91" si="7">SUM(I72:N72)</f>
        <v>0</v>
      </c>
    </row>
    <row r="73" spans="1:15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/>
      <c r="L73" s="151"/>
      <c r="M73" s="151"/>
      <c r="N73" s="151"/>
      <c r="O73" s="151">
        <f t="shared" si="7"/>
        <v>0</v>
      </c>
    </row>
    <row r="74" spans="1:15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/>
      <c r="L74" s="151"/>
      <c r="M74" s="151">
        <v>6</v>
      </c>
      <c r="N74" s="151"/>
      <c r="O74" s="151">
        <f t="shared" si="7"/>
        <v>578</v>
      </c>
    </row>
    <row r="75" spans="1:15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/>
      <c r="L75" s="151"/>
      <c r="M75" s="151"/>
      <c r="N75" s="151"/>
      <c r="O75" s="151">
        <f t="shared" si="7"/>
        <v>0</v>
      </c>
    </row>
    <row r="76" spans="1:15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/>
      <c r="L76" s="151"/>
      <c r="M76" s="151">
        <v>55</v>
      </c>
      <c r="N76" s="151"/>
      <c r="O76" s="151">
        <f t="shared" si="7"/>
        <v>81</v>
      </c>
    </row>
    <row r="77" spans="1:15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/>
      <c r="L77" s="151"/>
      <c r="M77" s="151"/>
      <c r="N77" s="151"/>
      <c r="O77" s="151">
        <f t="shared" si="7"/>
        <v>0</v>
      </c>
    </row>
    <row r="78" spans="1:15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v>1</v>
      </c>
      <c r="L78" s="151">
        <v>69</v>
      </c>
      <c r="M78" s="151">
        <v>10</v>
      </c>
      <c r="N78" s="151">
        <v>1090</v>
      </c>
      <c r="O78" s="151">
        <f t="shared" si="7"/>
        <v>1184</v>
      </c>
    </row>
    <row r="79" spans="1:15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  <c r="J79" s="151"/>
      <c r="K79" s="151"/>
      <c r="L79" s="151"/>
      <c r="M79" s="151"/>
      <c r="N79" s="151"/>
      <c r="O79" s="151">
        <f t="shared" si="7"/>
        <v>0</v>
      </c>
    </row>
    <row r="80" spans="1:15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151">
        <v>215</v>
      </c>
      <c r="J80" s="151">
        <v>213</v>
      </c>
      <c r="K80" s="151"/>
      <c r="L80" s="151">
        <v>176</v>
      </c>
      <c r="M80" s="151">
        <v>386</v>
      </c>
      <c r="N80" s="151">
        <v>204</v>
      </c>
      <c r="O80" s="151">
        <f t="shared" si="7"/>
        <v>1194</v>
      </c>
    </row>
    <row r="81" spans="1:15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  <c r="J81" s="151"/>
      <c r="K81" s="151"/>
      <c r="L81" s="151"/>
      <c r="M81" s="151"/>
      <c r="N81" s="151"/>
      <c r="O81" s="151">
        <f t="shared" si="7"/>
        <v>0</v>
      </c>
    </row>
    <row r="82" spans="1:15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  <c r="J82" s="151"/>
      <c r="K82" s="151"/>
      <c r="L82" s="151"/>
      <c r="M82" s="151"/>
      <c r="N82" s="151"/>
      <c r="O82" s="151">
        <f t="shared" si="7"/>
        <v>0</v>
      </c>
    </row>
    <row r="83" spans="1:15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  <c r="J83" s="151"/>
      <c r="K83" s="151"/>
      <c r="L83" s="151"/>
      <c r="M83" s="151"/>
      <c r="N83" s="151"/>
      <c r="O83" s="151">
        <f t="shared" si="7"/>
        <v>0</v>
      </c>
    </row>
    <row r="84" spans="1:15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  <c r="J84" s="151"/>
      <c r="K84" s="151"/>
      <c r="L84" s="151"/>
      <c r="M84" s="151"/>
      <c r="N84" s="151"/>
      <c r="O84" s="151">
        <f t="shared" si="7"/>
        <v>0</v>
      </c>
    </row>
    <row r="85" spans="1:15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  <c r="J85" s="151"/>
      <c r="K85" s="151"/>
      <c r="L85" s="151"/>
      <c r="M85" s="151"/>
      <c r="N85" s="151"/>
      <c r="O85" s="151">
        <f t="shared" si="7"/>
        <v>0</v>
      </c>
    </row>
    <row r="86" spans="1:15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  <c r="J86" s="151"/>
      <c r="K86" s="151"/>
      <c r="L86" s="151"/>
      <c r="M86" s="151"/>
      <c r="N86" s="151"/>
      <c r="O86" s="151">
        <f t="shared" si="7"/>
        <v>0</v>
      </c>
    </row>
    <row r="87" spans="1:15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  <c r="J87" s="151"/>
      <c r="K87" s="151"/>
      <c r="L87" s="151"/>
      <c r="M87" s="151"/>
      <c r="N87" s="151"/>
      <c r="O87" s="151">
        <f t="shared" si="7"/>
        <v>0</v>
      </c>
    </row>
    <row r="88" spans="1:15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  <c r="J88" s="151"/>
      <c r="K88" s="151"/>
      <c r="L88" s="151"/>
      <c r="M88" s="151"/>
      <c r="N88" s="151"/>
      <c r="O88" s="151">
        <f t="shared" si="7"/>
        <v>0</v>
      </c>
    </row>
    <row r="89" spans="1:15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  <c r="J89" s="151"/>
      <c r="K89" s="151"/>
      <c r="L89" s="151"/>
      <c r="M89" s="151"/>
      <c r="N89" s="151"/>
      <c r="O89" s="151">
        <f t="shared" si="7"/>
        <v>0</v>
      </c>
    </row>
    <row r="90" spans="1:15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  <c r="J90" s="151"/>
      <c r="K90" s="151"/>
      <c r="L90" s="151"/>
      <c r="M90" s="151"/>
      <c r="N90" s="151"/>
      <c r="O90" s="151">
        <f t="shared" si="7"/>
        <v>0</v>
      </c>
    </row>
    <row r="91" spans="1:15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  <c r="J91" s="151"/>
      <c r="K91" s="151"/>
      <c r="L91" s="151"/>
      <c r="M91" s="151"/>
      <c r="N91" s="151"/>
      <c r="O91" s="151">
        <f t="shared" si="7"/>
        <v>0</v>
      </c>
    </row>
    <row r="92" spans="1:15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15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 t="shared" ref="F93:O93" si="8">SUM(F95:F102)</f>
        <v>2368</v>
      </c>
      <c r="G93" s="16">
        <f t="shared" si="8"/>
        <v>2756</v>
      </c>
      <c r="H93" s="16">
        <f t="shared" si="8"/>
        <v>3111</v>
      </c>
      <c r="I93" s="16">
        <f t="shared" si="8"/>
        <v>160</v>
      </c>
      <c r="J93" s="16">
        <f t="shared" si="8"/>
        <v>10</v>
      </c>
      <c r="K93" s="16">
        <f t="shared" si="8"/>
        <v>134</v>
      </c>
      <c r="L93" s="16">
        <f t="shared" si="8"/>
        <v>0</v>
      </c>
      <c r="M93" s="16">
        <f>SUM(M95:M102)</f>
        <v>0</v>
      </c>
      <c r="N93" s="16">
        <f>SUM(N95:N102)</f>
        <v>21</v>
      </c>
      <c r="O93" s="16">
        <f t="shared" si="8"/>
        <v>325</v>
      </c>
    </row>
    <row r="94" spans="1:15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15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  <c r="J95" s="151"/>
      <c r="K95" s="151"/>
      <c r="L95" s="151"/>
      <c r="M95" s="151"/>
      <c r="N95" s="151"/>
      <c r="O95" s="151">
        <f>SUM(I95:N95)</f>
        <v>0</v>
      </c>
    </row>
    <row r="96" spans="1:15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  <c r="J96" s="151">
        <v>10</v>
      </c>
      <c r="K96" s="151"/>
      <c r="L96" s="151"/>
      <c r="M96" s="151"/>
      <c r="N96" s="151">
        <v>21</v>
      </c>
      <c r="O96" s="151">
        <f t="shared" ref="O96:O102" si="9">SUM(I96:N96)</f>
        <v>31</v>
      </c>
    </row>
    <row r="97" spans="1:15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  <c r="J97" s="151"/>
      <c r="K97" s="151"/>
      <c r="L97" s="151"/>
      <c r="M97" s="151"/>
      <c r="N97" s="151"/>
      <c r="O97" s="151">
        <f t="shared" si="9"/>
        <v>0</v>
      </c>
    </row>
    <row r="98" spans="1:15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  <c r="J98" s="151"/>
      <c r="K98" s="151"/>
      <c r="L98" s="151"/>
      <c r="M98" s="151"/>
      <c r="N98" s="151"/>
      <c r="O98" s="151">
        <f t="shared" si="9"/>
        <v>0</v>
      </c>
    </row>
    <row r="99" spans="1:15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  <c r="J99" s="151"/>
      <c r="K99" s="151"/>
      <c r="L99" s="151"/>
      <c r="M99" s="151"/>
      <c r="N99" s="151"/>
      <c r="O99" s="151">
        <f t="shared" si="9"/>
        <v>0</v>
      </c>
    </row>
    <row r="100" spans="1:15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  <c r="J100" s="151"/>
      <c r="K100" s="151">
        <v>134</v>
      </c>
      <c r="L100" s="151"/>
      <c r="M100" s="151"/>
      <c r="N100" s="151"/>
      <c r="O100" s="151">
        <f t="shared" si="9"/>
        <v>294</v>
      </c>
    </row>
    <row r="101" spans="1:15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  <c r="J101" s="151"/>
      <c r="K101" s="151"/>
      <c r="L101" s="151"/>
      <c r="M101" s="151"/>
      <c r="N101" s="151"/>
      <c r="O101" s="151">
        <f t="shared" si="9"/>
        <v>0</v>
      </c>
    </row>
    <row r="102" spans="1:15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  <c r="J102" s="151"/>
      <c r="K102" s="151"/>
      <c r="L102" s="151"/>
      <c r="M102" s="151"/>
      <c r="N102" s="151"/>
      <c r="O102" s="151">
        <f t="shared" si="9"/>
        <v>0</v>
      </c>
    </row>
    <row r="103" spans="1:15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15" ht="12" thickBot="1" x14ac:dyDescent="0.25">
      <c r="A104" s="44" t="s">
        <v>110</v>
      </c>
      <c r="B104" s="45"/>
      <c r="C104" s="45"/>
      <c r="D104" s="46"/>
      <c r="E104" s="16">
        <f t="shared" ref="E104:O104" si="10">SUM(E106:E129)</f>
        <v>35998</v>
      </c>
      <c r="F104" s="16">
        <f t="shared" si="10"/>
        <v>2973</v>
      </c>
      <c r="G104" s="16">
        <f t="shared" si="10"/>
        <v>3273</v>
      </c>
      <c r="H104" s="16">
        <f t="shared" si="10"/>
        <v>1991</v>
      </c>
      <c r="I104" s="16">
        <f t="shared" si="10"/>
        <v>41</v>
      </c>
      <c r="J104" s="16">
        <f t="shared" si="10"/>
        <v>4</v>
      </c>
      <c r="K104" s="16">
        <f t="shared" si="10"/>
        <v>218</v>
      </c>
      <c r="L104" s="16">
        <f t="shared" si="10"/>
        <v>29</v>
      </c>
      <c r="M104" s="16">
        <f>SUM(M106:M129)</f>
        <v>0</v>
      </c>
      <c r="N104" s="16">
        <f>SUM(N106:N129)</f>
        <v>173</v>
      </c>
      <c r="O104" s="16">
        <f t="shared" si="10"/>
        <v>465</v>
      </c>
    </row>
    <row r="105" spans="1:15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15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  <c r="J106" s="151"/>
      <c r="K106" s="151"/>
      <c r="L106" s="151"/>
      <c r="M106" s="151"/>
      <c r="N106" s="151"/>
      <c r="O106" s="151">
        <f>SUM(I106:N106)</f>
        <v>0</v>
      </c>
    </row>
    <row r="107" spans="1:15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  <c r="J107" s="151"/>
      <c r="K107" s="151"/>
      <c r="L107" s="151"/>
      <c r="M107" s="151"/>
      <c r="N107" s="151"/>
      <c r="O107" s="151">
        <f t="shared" ref="O107:O129" si="11">SUM(I107:N107)</f>
        <v>0</v>
      </c>
    </row>
    <row r="108" spans="1:15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  <c r="J108" s="151"/>
      <c r="K108" s="151"/>
      <c r="L108" s="151"/>
      <c r="M108" s="151"/>
      <c r="N108" s="151"/>
      <c r="O108" s="151">
        <f t="shared" si="11"/>
        <v>0</v>
      </c>
    </row>
    <row r="109" spans="1:15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  <c r="J109" s="151"/>
      <c r="K109" s="151"/>
      <c r="L109" s="151"/>
      <c r="M109" s="151"/>
      <c r="N109" s="151"/>
      <c r="O109" s="151">
        <f t="shared" si="11"/>
        <v>0</v>
      </c>
    </row>
    <row r="110" spans="1:15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151">
        <v>32</v>
      </c>
      <c r="J110" s="151"/>
      <c r="K110" s="151"/>
      <c r="L110" s="151"/>
      <c r="M110" s="151"/>
      <c r="N110" s="151"/>
      <c r="O110" s="151">
        <f t="shared" si="11"/>
        <v>32</v>
      </c>
    </row>
    <row r="111" spans="1:15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151">
        <v>9</v>
      </c>
      <c r="J111" s="151">
        <v>4</v>
      </c>
      <c r="K111" s="151"/>
      <c r="L111" s="151">
        <v>29</v>
      </c>
      <c r="M111" s="151"/>
      <c r="N111" s="151">
        <v>5</v>
      </c>
      <c r="O111" s="151">
        <f t="shared" si="11"/>
        <v>47</v>
      </c>
    </row>
    <row r="112" spans="1:15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  <c r="J112" s="151"/>
      <c r="K112" s="151"/>
      <c r="L112" s="151"/>
      <c r="M112" s="151"/>
      <c r="N112" s="151"/>
      <c r="O112" s="151">
        <f t="shared" si="11"/>
        <v>0</v>
      </c>
    </row>
    <row r="113" spans="1:15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  <c r="J113" s="151"/>
      <c r="K113" s="151"/>
      <c r="L113" s="151"/>
      <c r="M113" s="151"/>
      <c r="N113" s="151"/>
      <c r="O113" s="151">
        <f t="shared" si="11"/>
        <v>0</v>
      </c>
    </row>
    <row r="114" spans="1:15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  <c r="J114" s="151"/>
      <c r="K114" s="151"/>
      <c r="L114" s="151"/>
      <c r="M114" s="151"/>
      <c r="N114" s="151"/>
      <c r="O114" s="151">
        <f t="shared" si="11"/>
        <v>0</v>
      </c>
    </row>
    <row r="115" spans="1:15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  <c r="J115" s="151"/>
      <c r="K115" s="151"/>
      <c r="L115" s="151"/>
      <c r="M115" s="151"/>
      <c r="N115" s="151"/>
      <c r="O115" s="151">
        <f t="shared" si="11"/>
        <v>0</v>
      </c>
    </row>
    <row r="116" spans="1:15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  <c r="J116" s="151"/>
      <c r="K116" s="151"/>
      <c r="L116" s="151"/>
      <c r="M116" s="151"/>
      <c r="N116" s="151"/>
      <c r="O116" s="151">
        <f t="shared" si="11"/>
        <v>0</v>
      </c>
    </row>
    <row r="117" spans="1:15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  <c r="J117" s="151"/>
      <c r="K117" s="151"/>
      <c r="L117" s="151"/>
      <c r="M117" s="151"/>
      <c r="N117" s="151"/>
      <c r="O117" s="151">
        <f t="shared" si="11"/>
        <v>0</v>
      </c>
    </row>
    <row r="118" spans="1:15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/>
      <c r="L118" s="151"/>
      <c r="M118" s="151"/>
      <c r="N118" s="151"/>
      <c r="O118" s="151">
        <f t="shared" si="11"/>
        <v>0</v>
      </c>
    </row>
    <row r="119" spans="1:15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  <c r="J119" s="151"/>
      <c r="K119" s="151"/>
      <c r="L119" s="151"/>
      <c r="M119" s="151"/>
      <c r="N119" s="151"/>
      <c r="O119" s="151">
        <f t="shared" si="11"/>
        <v>0</v>
      </c>
    </row>
    <row r="120" spans="1:15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  <c r="J120" s="151"/>
      <c r="K120" s="151"/>
      <c r="L120" s="151"/>
      <c r="M120" s="151"/>
      <c r="N120" s="151">
        <v>30</v>
      </c>
      <c r="O120" s="151">
        <f t="shared" si="11"/>
        <v>30</v>
      </c>
    </row>
    <row r="121" spans="1:15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  <c r="J121" s="151">
        <v>0</v>
      </c>
      <c r="K121" s="151">
        <v>174</v>
      </c>
      <c r="L121" s="151"/>
      <c r="M121" s="151"/>
      <c r="N121" s="151">
        <v>138</v>
      </c>
      <c r="O121" s="151">
        <f t="shared" si="11"/>
        <v>312</v>
      </c>
    </row>
    <row r="122" spans="1:15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  <c r="J122" s="151"/>
      <c r="K122" s="151">
        <v>44</v>
      </c>
      <c r="L122" s="151"/>
      <c r="M122" s="151"/>
      <c r="N122" s="151"/>
      <c r="O122" s="151">
        <f t="shared" si="11"/>
        <v>44</v>
      </c>
    </row>
    <row r="123" spans="1:15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  <c r="J123" s="151"/>
      <c r="K123" s="151"/>
      <c r="L123" s="151"/>
      <c r="M123" s="151"/>
      <c r="N123" s="151"/>
      <c r="O123" s="151">
        <f t="shared" si="11"/>
        <v>0</v>
      </c>
    </row>
    <row r="124" spans="1:15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  <c r="J124" s="151"/>
      <c r="K124" s="151"/>
      <c r="L124" s="151"/>
      <c r="M124" s="151"/>
      <c r="N124" s="151"/>
      <c r="O124" s="151">
        <f t="shared" si="11"/>
        <v>0</v>
      </c>
    </row>
    <row r="125" spans="1:15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  <c r="J125" s="151"/>
      <c r="K125" s="151"/>
      <c r="L125" s="151"/>
      <c r="M125" s="151"/>
      <c r="N125" s="151"/>
      <c r="O125" s="151">
        <f t="shared" si="11"/>
        <v>0</v>
      </c>
    </row>
    <row r="126" spans="1:15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  <c r="J126" s="151"/>
      <c r="K126" s="151"/>
      <c r="L126" s="151"/>
      <c r="M126" s="151"/>
      <c r="N126" s="151"/>
      <c r="O126" s="151">
        <f t="shared" si="11"/>
        <v>0</v>
      </c>
    </row>
    <row r="127" spans="1:15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  <c r="J127" s="151"/>
      <c r="K127" s="151"/>
      <c r="L127" s="151"/>
      <c r="M127" s="151"/>
      <c r="N127" s="151"/>
      <c r="O127" s="151">
        <f t="shared" si="11"/>
        <v>0</v>
      </c>
    </row>
    <row r="128" spans="1:15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  <c r="J128" s="151"/>
      <c r="K128" s="151"/>
      <c r="L128" s="151"/>
      <c r="M128" s="151"/>
      <c r="N128" s="151"/>
      <c r="O128" s="151">
        <f t="shared" si="11"/>
        <v>0</v>
      </c>
    </row>
    <row r="129" spans="1:15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  <c r="J129" s="151"/>
      <c r="K129" s="151"/>
      <c r="L129" s="151"/>
      <c r="M129" s="151"/>
      <c r="N129" s="151"/>
      <c r="O129" s="151">
        <f t="shared" si="11"/>
        <v>0</v>
      </c>
    </row>
    <row r="130" spans="1:15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5" ht="12" thickBot="1" x14ac:dyDescent="0.25">
      <c r="A131" s="13" t="s">
        <v>134</v>
      </c>
      <c r="B131" s="14"/>
      <c r="C131" s="14"/>
      <c r="D131" s="14"/>
      <c r="E131" s="16">
        <f t="shared" ref="E131:O131" si="12">SUM(E133:E144)</f>
        <v>17916.504208385999</v>
      </c>
      <c r="F131" s="16">
        <f t="shared" si="12"/>
        <v>1597</v>
      </c>
      <c r="G131" s="16">
        <f t="shared" si="12"/>
        <v>1947</v>
      </c>
      <c r="H131" s="16">
        <f t="shared" si="12"/>
        <v>1775</v>
      </c>
      <c r="I131" s="16">
        <f t="shared" si="12"/>
        <v>399</v>
      </c>
      <c r="J131" s="16">
        <f t="shared" si="12"/>
        <v>291</v>
      </c>
      <c r="K131" s="16">
        <f t="shared" si="12"/>
        <v>89</v>
      </c>
      <c r="L131" s="16">
        <f t="shared" si="12"/>
        <v>95</v>
      </c>
      <c r="M131" s="16">
        <f>SUM(M133:M144)</f>
        <v>127</v>
      </c>
      <c r="N131" s="16">
        <f>SUM(N133:N144)</f>
        <v>386</v>
      </c>
      <c r="O131" s="16">
        <f t="shared" si="12"/>
        <v>1387</v>
      </c>
    </row>
    <row r="132" spans="1:15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</row>
    <row r="133" spans="1:15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  <c r="J133" s="151"/>
      <c r="K133" s="151"/>
      <c r="L133" s="151"/>
      <c r="M133" s="151"/>
      <c r="N133" s="151"/>
      <c r="O133" s="151">
        <f>SUM(I133:N133)</f>
        <v>0</v>
      </c>
    </row>
    <row r="134" spans="1:15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  <c r="J134" s="151">
        <f>35+73</f>
        <v>108</v>
      </c>
      <c r="K134" s="151">
        <v>77</v>
      </c>
      <c r="L134" s="151">
        <v>95</v>
      </c>
      <c r="M134" s="151">
        <v>100</v>
      </c>
      <c r="N134" s="151">
        <v>166</v>
      </c>
      <c r="O134" s="151">
        <f t="shared" ref="O134:O144" si="13">SUM(I134:N134)</f>
        <v>588</v>
      </c>
    </row>
    <row r="135" spans="1:15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  <c r="J135" s="151"/>
      <c r="K135" s="151"/>
      <c r="L135" s="151"/>
      <c r="M135" s="151">
        <v>27</v>
      </c>
      <c r="N135" s="151"/>
      <c r="O135" s="151">
        <f t="shared" si="13"/>
        <v>267</v>
      </c>
    </row>
    <row r="136" spans="1:15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  <c r="J136" s="151">
        <f>136+47</f>
        <v>183</v>
      </c>
      <c r="K136" s="151">
        <v>12</v>
      </c>
      <c r="L136" s="151"/>
      <c r="M136" s="151"/>
      <c r="N136" s="151"/>
      <c r="O136" s="151">
        <f t="shared" si="13"/>
        <v>312</v>
      </c>
    </row>
    <row r="137" spans="1:15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  <c r="J137" s="151"/>
      <c r="K137" s="151"/>
      <c r="L137" s="151"/>
      <c r="M137" s="151"/>
      <c r="N137" s="151"/>
      <c r="O137" s="151">
        <f t="shared" si="13"/>
        <v>0</v>
      </c>
    </row>
    <row r="138" spans="1:15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  <c r="J138" s="151"/>
      <c r="K138" s="151"/>
      <c r="L138" s="151"/>
      <c r="M138" s="151"/>
      <c r="N138" s="151"/>
      <c r="O138" s="151">
        <f t="shared" si="13"/>
        <v>0</v>
      </c>
    </row>
    <row r="139" spans="1:15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  <c r="J139" s="151"/>
      <c r="K139" s="151"/>
      <c r="L139" s="151"/>
      <c r="M139" s="151"/>
      <c r="N139" s="151"/>
      <c r="O139" s="151">
        <f t="shared" si="13"/>
        <v>0</v>
      </c>
    </row>
    <row r="140" spans="1:15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  <c r="J140" s="151"/>
      <c r="K140" s="151"/>
      <c r="L140" s="151"/>
      <c r="M140" s="151"/>
      <c r="N140" s="151"/>
      <c r="O140" s="151">
        <f t="shared" si="13"/>
        <v>0</v>
      </c>
    </row>
    <row r="141" spans="1:15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  <c r="J141" s="151"/>
      <c r="K141" s="151"/>
      <c r="L141" s="151"/>
      <c r="M141" s="151"/>
      <c r="N141" s="151"/>
      <c r="O141" s="151">
        <f t="shared" si="13"/>
        <v>0</v>
      </c>
    </row>
    <row r="142" spans="1:15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  <c r="J142" s="151"/>
      <c r="K142" s="151"/>
      <c r="L142" s="151"/>
      <c r="M142" s="151"/>
      <c r="N142" s="151"/>
      <c r="O142" s="151">
        <f t="shared" si="13"/>
        <v>0</v>
      </c>
    </row>
    <row r="143" spans="1:15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  <c r="J143" s="151"/>
      <c r="K143" s="151"/>
      <c r="L143" s="151"/>
      <c r="M143" s="151"/>
      <c r="N143" s="151"/>
      <c r="O143" s="151">
        <f t="shared" si="13"/>
        <v>0</v>
      </c>
    </row>
    <row r="144" spans="1:15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  <c r="J144" s="151"/>
      <c r="K144" s="151"/>
      <c r="L144" s="151"/>
      <c r="M144" s="151"/>
      <c r="N144" s="151">
        <v>220</v>
      </c>
      <c r="O144" s="151">
        <f t="shared" si="13"/>
        <v>220</v>
      </c>
    </row>
    <row r="145" spans="1:15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15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 t="shared" ref="F146:O146" si="14">SUM(F148:F171)</f>
        <v>5758</v>
      </c>
      <c r="G146" s="16">
        <f t="shared" si="14"/>
        <v>6358</v>
      </c>
      <c r="H146" s="16">
        <f t="shared" si="14"/>
        <v>5685</v>
      </c>
      <c r="I146" s="16">
        <f t="shared" si="14"/>
        <v>192</v>
      </c>
      <c r="J146" s="16">
        <f t="shared" si="14"/>
        <v>0</v>
      </c>
      <c r="K146" s="16">
        <f t="shared" si="14"/>
        <v>0</v>
      </c>
      <c r="L146" s="16">
        <f t="shared" si="14"/>
        <v>0</v>
      </c>
      <c r="M146" s="16">
        <f>SUM(M148:M184)</f>
        <v>94</v>
      </c>
      <c r="N146" s="16">
        <f>SUM(N148:N184)</f>
        <v>157</v>
      </c>
      <c r="O146" s="16">
        <f t="shared" si="14"/>
        <v>443</v>
      </c>
    </row>
    <row r="147" spans="1:15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15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  <c r="J148" s="151"/>
      <c r="K148" s="151"/>
      <c r="L148" s="151"/>
      <c r="M148" s="151"/>
      <c r="N148" s="151"/>
      <c r="O148" s="151">
        <f>SUM(I148:N148)</f>
        <v>0</v>
      </c>
    </row>
    <row r="149" spans="1:15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  <c r="J149" s="151"/>
      <c r="K149" s="151"/>
      <c r="L149" s="151"/>
      <c r="M149" s="151"/>
      <c r="N149" s="151"/>
      <c r="O149" s="151">
        <f t="shared" ref="O149:O184" si="15">SUM(I149:N149)</f>
        <v>0</v>
      </c>
    </row>
    <row r="150" spans="1:15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  <c r="J150" s="151"/>
      <c r="K150" s="151"/>
      <c r="L150" s="151"/>
      <c r="M150" s="151"/>
      <c r="N150" s="151"/>
      <c r="O150" s="151">
        <f t="shared" si="15"/>
        <v>0</v>
      </c>
    </row>
    <row r="151" spans="1:15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  <c r="J151" s="151"/>
      <c r="K151" s="151"/>
      <c r="L151" s="151"/>
      <c r="M151" s="151"/>
      <c r="N151" s="151"/>
      <c r="O151" s="151">
        <f t="shared" si="15"/>
        <v>0</v>
      </c>
    </row>
    <row r="152" spans="1:15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  <c r="J152" s="151"/>
      <c r="K152" s="151"/>
      <c r="L152" s="151"/>
      <c r="M152" s="151"/>
      <c r="N152" s="151">
        <v>79</v>
      </c>
      <c r="O152" s="151">
        <f t="shared" si="15"/>
        <v>79</v>
      </c>
    </row>
    <row r="153" spans="1:15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  <c r="J153" s="151"/>
      <c r="K153" s="151"/>
      <c r="L153" s="151"/>
      <c r="M153" s="151"/>
      <c r="N153" s="151">
        <v>28</v>
      </c>
      <c r="O153" s="151">
        <f t="shared" si="15"/>
        <v>28</v>
      </c>
    </row>
    <row r="154" spans="1:15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  <c r="J154" s="151"/>
      <c r="K154" s="151"/>
      <c r="L154" s="151"/>
      <c r="M154" s="151"/>
      <c r="N154" s="151"/>
      <c r="O154" s="151">
        <f t="shared" si="15"/>
        <v>0</v>
      </c>
    </row>
    <row r="155" spans="1:15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  <c r="J155" s="151"/>
      <c r="K155" s="151"/>
      <c r="L155" s="151"/>
      <c r="M155" s="151"/>
      <c r="N155" s="151"/>
      <c r="O155" s="151">
        <f t="shared" si="15"/>
        <v>0</v>
      </c>
    </row>
    <row r="156" spans="1:15" x14ac:dyDescent="0.2">
      <c r="A156" s="27" t="s">
        <v>153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151">
        <v>62</v>
      </c>
      <c r="J156" s="151"/>
      <c r="K156" s="151"/>
      <c r="L156" s="151"/>
      <c r="M156" s="151"/>
      <c r="N156" s="151"/>
      <c r="O156" s="151">
        <f t="shared" si="15"/>
        <v>62</v>
      </c>
    </row>
    <row r="157" spans="1:15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  <c r="J157" s="151"/>
      <c r="K157" s="151"/>
      <c r="L157" s="151"/>
      <c r="M157" s="151"/>
      <c r="N157" s="151"/>
      <c r="O157" s="151">
        <f t="shared" si="15"/>
        <v>0</v>
      </c>
    </row>
    <row r="158" spans="1:15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151">
        <v>61</v>
      </c>
      <c r="J158" s="151"/>
      <c r="K158" s="151"/>
      <c r="L158" s="151"/>
      <c r="M158" s="151">
        <v>28</v>
      </c>
      <c r="N158" s="151"/>
      <c r="O158" s="151">
        <f t="shared" si="15"/>
        <v>89</v>
      </c>
    </row>
    <row r="159" spans="1:15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151">
        <v>10</v>
      </c>
      <c r="J159" s="151"/>
      <c r="K159" s="151"/>
      <c r="L159" s="151"/>
      <c r="M159" s="151"/>
      <c r="N159" s="151"/>
      <c r="O159" s="151">
        <f t="shared" si="15"/>
        <v>10</v>
      </c>
    </row>
    <row r="160" spans="1:15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151">
        <v>49</v>
      </c>
      <c r="J160" s="151"/>
      <c r="K160" s="151"/>
      <c r="L160" s="151"/>
      <c r="M160" s="151"/>
      <c r="N160" s="151"/>
      <c r="O160" s="151">
        <f t="shared" si="15"/>
        <v>49</v>
      </c>
    </row>
    <row r="161" spans="1:15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  <c r="J161" s="151"/>
      <c r="K161" s="151"/>
      <c r="L161" s="151"/>
      <c r="M161" s="151"/>
      <c r="N161" s="151">
        <v>50</v>
      </c>
      <c r="O161" s="151">
        <f t="shared" si="15"/>
        <v>50</v>
      </c>
    </row>
    <row r="162" spans="1:15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  <c r="J162" s="151"/>
      <c r="K162" s="151"/>
      <c r="L162" s="151"/>
      <c r="M162" s="151">
        <v>50</v>
      </c>
      <c r="N162" s="151"/>
      <c r="O162" s="151">
        <f t="shared" si="15"/>
        <v>50</v>
      </c>
    </row>
    <row r="163" spans="1:15" x14ac:dyDescent="0.2">
      <c r="A163" s="27" t="s">
        <v>153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  <c r="J163" s="151"/>
      <c r="K163" s="151"/>
      <c r="L163" s="151"/>
      <c r="M163" s="151"/>
      <c r="N163" s="151"/>
      <c r="O163" s="151">
        <f t="shared" si="15"/>
        <v>0</v>
      </c>
    </row>
    <row r="164" spans="1:15" x14ac:dyDescent="0.2">
      <c r="A164" s="27" t="s">
        <v>153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151">
        <v>10</v>
      </c>
      <c r="J164" s="151"/>
      <c r="K164" s="151"/>
      <c r="L164" s="151"/>
      <c r="M164" s="151">
        <v>16</v>
      </c>
      <c r="N164" s="151"/>
      <c r="O164" s="151">
        <f t="shared" si="15"/>
        <v>26</v>
      </c>
    </row>
    <row r="165" spans="1:15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  <c r="J165" s="151"/>
      <c r="K165" s="151"/>
      <c r="L165" s="151"/>
      <c r="M165" s="151"/>
      <c r="N165" s="151"/>
      <c r="O165" s="151">
        <f t="shared" si="15"/>
        <v>0</v>
      </c>
    </row>
    <row r="166" spans="1:15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  <c r="J166" s="151"/>
      <c r="K166" s="151"/>
      <c r="L166" s="151"/>
      <c r="M166" s="151"/>
      <c r="N166" s="151"/>
      <c r="O166" s="151">
        <f t="shared" si="15"/>
        <v>0</v>
      </c>
    </row>
    <row r="167" spans="1:15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  <c r="J167" s="151"/>
      <c r="K167" s="151"/>
      <c r="L167" s="151"/>
      <c r="M167" s="151"/>
      <c r="N167" s="151"/>
      <c r="O167" s="151">
        <f t="shared" si="15"/>
        <v>0</v>
      </c>
    </row>
    <row r="168" spans="1:15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  <c r="J168" s="151"/>
      <c r="K168" s="151"/>
      <c r="L168" s="151"/>
      <c r="M168" s="151"/>
      <c r="N168" s="151"/>
      <c r="O168" s="151">
        <f t="shared" si="15"/>
        <v>0</v>
      </c>
    </row>
    <row r="169" spans="1:15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  <c r="J169" s="151"/>
      <c r="K169" s="151"/>
      <c r="L169" s="151"/>
      <c r="M169" s="151"/>
      <c r="N169" s="151"/>
      <c r="O169" s="151">
        <f t="shared" si="15"/>
        <v>0</v>
      </c>
    </row>
    <row r="170" spans="1:15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  <c r="J170" s="151"/>
      <c r="K170" s="151"/>
      <c r="L170" s="151"/>
      <c r="M170" s="151"/>
      <c r="N170" s="151"/>
      <c r="O170" s="151">
        <f t="shared" si="15"/>
        <v>0</v>
      </c>
    </row>
    <row r="171" spans="1:15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  <c r="J171" s="151"/>
      <c r="K171" s="151"/>
      <c r="L171" s="151"/>
      <c r="M171" s="151"/>
      <c r="N171" s="151"/>
      <c r="O171" s="151">
        <f t="shared" si="15"/>
        <v>0</v>
      </c>
    </row>
    <row r="172" spans="1:15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  <c r="J172" s="151"/>
      <c r="K172" s="151"/>
      <c r="L172" s="151"/>
      <c r="M172" s="151"/>
      <c r="N172" s="151"/>
      <c r="O172" s="151">
        <f t="shared" si="15"/>
        <v>0</v>
      </c>
    </row>
    <row r="173" spans="1:15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  <c r="J173" s="151"/>
      <c r="K173" s="151"/>
      <c r="L173" s="151"/>
      <c r="M173" s="151"/>
      <c r="N173" s="151"/>
      <c r="O173" s="151">
        <f t="shared" si="15"/>
        <v>0</v>
      </c>
    </row>
    <row r="174" spans="1:15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  <c r="J174" s="151"/>
      <c r="K174" s="151"/>
      <c r="L174" s="151"/>
      <c r="M174" s="151"/>
      <c r="N174" s="151"/>
      <c r="O174" s="151">
        <f t="shared" si="15"/>
        <v>0</v>
      </c>
    </row>
    <row r="175" spans="1:15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  <c r="J175" s="151"/>
      <c r="K175" s="151"/>
      <c r="L175" s="151"/>
      <c r="M175" s="151"/>
      <c r="N175" s="151"/>
      <c r="O175" s="151">
        <f t="shared" si="15"/>
        <v>0</v>
      </c>
    </row>
    <row r="176" spans="1:15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  <c r="J176" s="151"/>
      <c r="K176" s="151"/>
      <c r="L176" s="151"/>
      <c r="M176" s="151"/>
      <c r="N176" s="151"/>
      <c r="O176" s="151">
        <f t="shared" si="15"/>
        <v>0</v>
      </c>
    </row>
    <row r="177" spans="1:15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  <c r="J177" s="151"/>
      <c r="K177" s="151"/>
      <c r="L177" s="151"/>
      <c r="M177" s="151"/>
      <c r="N177" s="151"/>
      <c r="O177" s="151">
        <f t="shared" si="15"/>
        <v>0</v>
      </c>
    </row>
    <row r="178" spans="1:15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  <c r="J178" s="151"/>
      <c r="K178" s="151"/>
      <c r="L178" s="151"/>
      <c r="M178" s="151"/>
      <c r="N178" s="151"/>
      <c r="O178" s="151">
        <f t="shared" si="15"/>
        <v>0</v>
      </c>
    </row>
    <row r="179" spans="1:15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  <c r="J179" s="151"/>
      <c r="K179" s="151"/>
      <c r="L179" s="151"/>
      <c r="M179" s="151"/>
      <c r="N179" s="151"/>
      <c r="O179" s="151">
        <f t="shared" si="15"/>
        <v>0</v>
      </c>
    </row>
    <row r="180" spans="1:15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  <c r="J180" s="151"/>
      <c r="K180" s="151"/>
      <c r="L180" s="151"/>
      <c r="M180" s="151"/>
      <c r="N180" s="151"/>
      <c r="O180" s="151">
        <f t="shared" si="15"/>
        <v>0</v>
      </c>
    </row>
    <row r="181" spans="1:15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  <c r="J181" s="151"/>
      <c r="K181" s="151"/>
      <c r="L181" s="151"/>
      <c r="M181" s="151"/>
      <c r="N181" s="151"/>
      <c r="O181" s="151">
        <f t="shared" si="15"/>
        <v>0</v>
      </c>
    </row>
    <row r="182" spans="1:15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  <c r="J182" s="151"/>
      <c r="K182" s="151"/>
      <c r="L182" s="151"/>
      <c r="M182" s="151"/>
      <c r="N182" s="151"/>
      <c r="O182" s="151">
        <f t="shared" si="15"/>
        <v>0</v>
      </c>
    </row>
    <row r="183" spans="1:15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  <c r="J183" s="151"/>
      <c r="K183" s="151"/>
      <c r="L183" s="151"/>
      <c r="M183" s="151"/>
      <c r="N183" s="151"/>
      <c r="O183" s="151">
        <f t="shared" si="15"/>
        <v>0</v>
      </c>
    </row>
    <row r="184" spans="1:15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  <c r="J184" s="151"/>
      <c r="K184" s="151"/>
      <c r="L184" s="151"/>
      <c r="M184" s="151"/>
      <c r="N184" s="151"/>
      <c r="O184" s="151">
        <f t="shared" si="15"/>
        <v>0</v>
      </c>
    </row>
    <row r="185" spans="1:15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15" ht="12" thickBot="1" x14ac:dyDescent="0.25">
      <c r="A186" s="110" t="s">
        <v>180</v>
      </c>
      <c r="B186" s="111"/>
      <c r="C186" s="45"/>
      <c r="D186" s="46"/>
      <c r="E186" s="16">
        <f t="shared" ref="E186:O186" si="16">SUM(E188:E208)</f>
        <v>25696.444999999996</v>
      </c>
      <c r="F186" s="16">
        <f t="shared" si="16"/>
        <v>2297</v>
      </c>
      <c r="G186" s="16">
        <f t="shared" si="16"/>
        <v>2297</v>
      </c>
      <c r="H186" s="16">
        <f t="shared" si="16"/>
        <v>2108</v>
      </c>
      <c r="I186" s="16">
        <f t="shared" si="16"/>
        <v>85</v>
      </c>
      <c r="J186" s="16">
        <f t="shared" si="16"/>
        <v>102</v>
      </c>
      <c r="K186" s="16">
        <f t="shared" si="16"/>
        <v>104</v>
      </c>
      <c r="L186" s="16">
        <f t="shared" si="16"/>
        <v>186</v>
      </c>
      <c r="M186" s="16">
        <f>SUM(M188:M208)</f>
        <v>194</v>
      </c>
      <c r="N186" s="16">
        <f>SUM(N188:N208)</f>
        <v>208</v>
      </c>
      <c r="O186" s="16">
        <f t="shared" si="16"/>
        <v>879</v>
      </c>
    </row>
    <row r="187" spans="1:15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15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  <c r="J188" s="151"/>
      <c r="K188" s="151"/>
      <c r="L188" s="151"/>
      <c r="M188" s="151"/>
      <c r="N188" s="151"/>
      <c r="O188" s="151">
        <f>SUM(I188:N188)</f>
        <v>0</v>
      </c>
    </row>
    <row r="189" spans="1:15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  <c r="J189" s="151"/>
      <c r="K189" s="151"/>
      <c r="L189" s="151"/>
      <c r="M189" s="151"/>
      <c r="N189" s="151"/>
      <c r="O189" s="151">
        <f t="shared" ref="O189:O208" si="17">SUM(I189:N189)</f>
        <v>0</v>
      </c>
    </row>
    <row r="190" spans="1:15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  <c r="J190" s="151"/>
      <c r="K190" s="151"/>
      <c r="L190" s="151"/>
      <c r="M190" s="151"/>
      <c r="N190" s="151"/>
      <c r="O190" s="151">
        <f t="shared" si="17"/>
        <v>0</v>
      </c>
    </row>
    <row r="191" spans="1:15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  <c r="J191" s="151"/>
      <c r="K191" s="151"/>
      <c r="L191" s="151"/>
      <c r="M191" s="151"/>
      <c r="N191" s="151"/>
      <c r="O191" s="151">
        <f t="shared" si="17"/>
        <v>0</v>
      </c>
    </row>
    <row r="192" spans="1:15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  <c r="J192" s="151"/>
      <c r="K192" s="151"/>
      <c r="L192" s="151"/>
      <c r="M192" s="151"/>
      <c r="N192" s="151"/>
      <c r="O192" s="151">
        <f t="shared" si="17"/>
        <v>0</v>
      </c>
    </row>
    <row r="193" spans="1:15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  <c r="J193" s="151"/>
      <c r="K193" s="151"/>
      <c r="L193" s="151"/>
      <c r="M193" s="151"/>
      <c r="N193" s="151"/>
      <c r="O193" s="151">
        <f t="shared" si="17"/>
        <v>0</v>
      </c>
    </row>
    <row r="194" spans="1:15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  <c r="J194" s="151"/>
      <c r="K194" s="151"/>
      <c r="L194" s="151"/>
      <c r="M194" s="151"/>
      <c r="N194" s="151"/>
      <c r="O194" s="151">
        <f t="shared" si="17"/>
        <v>0</v>
      </c>
    </row>
    <row r="195" spans="1:15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  <c r="J195" s="151"/>
      <c r="K195" s="151"/>
      <c r="L195" s="151"/>
      <c r="M195" s="151"/>
      <c r="N195" s="151"/>
      <c r="O195" s="151">
        <f t="shared" si="17"/>
        <v>0</v>
      </c>
    </row>
    <row r="196" spans="1:15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  <c r="J196" s="151"/>
      <c r="K196" s="151"/>
      <c r="L196" s="151"/>
      <c r="M196" s="151"/>
      <c r="N196" s="151"/>
      <c r="O196" s="151">
        <f t="shared" si="17"/>
        <v>0</v>
      </c>
    </row>
    <row r="197" spans="1:15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  <c r="J197" s="151"/>
      <c r="K197" s="151"/>
      <c r="L197" s="151"/>
      <c r="M197" s="151"/>
      <c r="N197" s="151"/>
      <c r="O197" s="151">
        <f t="shared" si="17"/>
        <v>0</v>
      </c>
    </row>
    <row r="198" spans="1:15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  <c r="J198" s="151"/>
      <c r="K198" s="151"/>
      <c r="L198" s="151"/>
      <c r="M198" s="151"/>
      <c r="N198" s="151"/>
      <c r="O198" s="151">
        <f t="shared" si="17"/>
        <v>0</v>
      </c>
    </row>
    <row r="199" spans="1:15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  <c r="J199" s="151"/>
      <c r="K199" s="151"/>
      <c r="L199" s="151"/>
      <c r="M199" s="151"/>
      <c r="N199" s="151"/>
      <c r="O199" s="151">
        <f t="shared" si="17"/>
        <v>0</v>
      </c>
    </row>
    <row r="200" spans="1:15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  <c r="J200" s="151"/>
      <c r="K200" s="151"/>
      <c r="L200" s="151"/>
      <c r="M200" s="151"/>
      <c r="N200" s="151"/>
      <c r="O200" s="151">
        <f t="shared" si="17"/>
        <v>0</v>
      </c>
    </row>
    <row r="201" spans="1:15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  <c r="J201" s="151"/>
      <c r="K201" s="151"/>
      <c r="L201" s="151"/>
      <c r="M201" s="151"/>
      <c r="N201" s="151"/>
      <c r="O201" s="151">
        <f t="shared" si="17"/>
        <v>0</v>
      </c>
    </row>
    <row r="202" spans="1:15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  <c r="J202" s="151"/>
      <c r="K202" s="151"/>
      <c r="L202" s="151"/>
      <c r="M202" s="151"/>
      <c r="N202" s="151"/>
      <c r="O202" s="151">
        <f t="shared" si="17"/>
        <v>0</v>
      </c>
    </row>
    <row r="203" spans="1:15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  <c r="J203" s="151"/>
      <c r="K203" s="151"/>
      <c r="L203" s="151">
        <v>16</v>
      </c>
      <c r="M203" s="151"/>
      <c r="N203" s="151"/>
      <c r="O203" s="151">
        <f t="shared" si="17"/>
        <v>16</v>
      </c>
    </row>
    <row r="204" spans="1:15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  <c r="J204" s="151"/>
      <c r="K204" s="151"/>
      <c r="L204" s="151">
        <v>8</v>
      </c>
      <c r="M204" s="151"/>
      <c r="N204" s="151"/>
      <c r="O204" s="151">
        <f t="shared" si="17"/>
        <v>8</v>
      </c>
    </row>
    <row r="205" spans="1:15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  <c r="J205" s="151">
        <v>62</v>
      </c>
      <c r="K205" s="151"/>
      <c r="L205" s="151">
        <v>36</v>
      </c>
      <c r="M205" s="151">
        <v>82</v>
      </c>
      <c r="N205" s="151">
        <v>48</v>
      </c>
      <c r="O205" s="151">
        <f t="shared" si="17"/>
        <v>228</v>
      </c>
    </row>
    <row r="206" spans="1:15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  <c r="J206" s="151"/>
      <c r="K206" s="151">
        <v>56</v>
      </c>
      <c r="L206" s="151">
        <v>18</v>
      </c>
      <c r="M206" s="151">
        <v>10</v>
      </c>
      <c r="N206" s="151">
        <v>30</v>
      </c>
      <c r="O206" s="151">
        <f t="shared" si="17"/>
        <v>143</v>
      </c>
    </row>
    <row r="207" spans="1:15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  <c r="J207" s="151"/>
      <c r="K207" s="151"/>
      <c r="L207" s="151"/>
      <c r="M207" s="151"/>
      <c r="N207" s="151"/>
      <c r="O207" s="151">
        <f t="shared" si="17"/>
        <v>0</v>
      </c>
    </row>
    <row r="208" spans="1:15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  <c r="J208" s="151">
        <v>40</v>
      </c>
      <c r="K208" s="151">
        <v>48</v>
      </c>
      <c r="L208" s="151">
        <v>108</v>
      </c>
      <c r="M208" s="151">
        <v>102</v>
      </c>
      <c r="N208" s="151">
        <v>130</v>
      </c>
      <c r="O208" s="151">
        <f t="shared" si="17"/>
        <v>484</v>
      </c>
    </row>
    <row r="209" spans="1:15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5" ht="12" thickBot="1" x14ac:dyDescent="0.25">
      <c r="A210" s="13" t="s">
        <v>199</v>
      </c>
      <c r="B210" s="14"/>
      <c r="C210" s="122"/>
      <c r="D210" s="123"/>
      <c r="E210" s="124">
        <f t="shared" ref="E210:O210" si="18">E186+E146+E131+E104+E93+E69+E43+E32+E8</f>
        <v>557364.21565046604</v>
      </c>
      <c r="F210" s="124">
        <f t="shared" si="18"/>
        <v>33264</v>
      </c>
      <c r="G210" s="124">
        <f t="shared" si="18"/>
        <v>34980</v>
      </c>
      <c r="H210" s="124">
        <f t="shared" si="18"/>
        <v>25719</v>
      </c>
      <c r="I210" s="124">
        <f t="shared" si="18"/>
        <v>1987</v>
      </c>
      <c r="J210" s="124">
        <f t="shared" si="18"/>
        <v>750</v>
      </c>
      <c r="K210" s="124">
        <f t="shared" si="18"/>
        <v>694</v>
      </c>
      <c r="L210" s="124">
        <f t="shared" si="18"/>
        <v>639</v>
      </c>
      <c r="M210" s="124">
        <f t="shared" si="18"/>
        <v>1136</v>
      </c>
      <c r="N210" s="124">
        <f t="shared" si="18"/>
        <v>2251</v>
      </c>
      <c r="O210" s="124">
        <f t="shared" si="18"/>
        <v>7457</v>
      </c>
    </row>
    <row r="211" spans="1:15" x14ac:dyDescent="0.2">
      <c r="A211" s="1"/>
      <c r="B211" s="1"/>
      <c r="C211" s="1"/>
      <c r="D211" s="1"/>
      <c r="E211" s="1"/>
      <c r="F211" s="1"/>
      <c r="G211" s="1"/>
    </row>
    <row r="212" spans="1:15" x14ac:dyDescent="0.2">
      <c r="A212" s="1"/>
      <c r="B212" s="1"/>
      <c r="C212" s="1"/>
      <c r="D212" s="1"/>
      <c r="E212" s="1"/>
      <c r="F212" s="1"/>
      <c r="G212" s="1"/>
    </row>
  </sheetData>
  <autoFilter ref="A9:O210" xr:uid="{00000000-0009-0000-0000-000009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12"/>
  <sheetViews>
    <sheetView topLeftCell="A129" workbookViewId="0">
      <selection activeCell="K159" sqref="K159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5" width="12.5703125" style="3" customWidth="1"/>
    <col min="16" max="16" width="12.28515625" style="3" customWidth="1"/>
    <col min="17" max="17" width="11.7109375" style="3" customWidth="1"/>
    <col min="18" max="18" width="13.140625" style="3" customWidth="1"/>
    <col min="19" max="16384" width="30" style="3"/>
  </cols>
  <sheetData>
    <row r="1" spans="1:16" x14ac:dyDescent="0.2">
      <c r="A1" s="1"/>
      <c r="B1" s="1"/>
      <c r="C1" s="2"/>
      <c r="D1" s="2"/>
      <c r="E1" s="2"/>
      <c r="F1" s="1"/>
      <c r="G1" s="1"/>
    </row>
    <row r="2" spans="1:16" x14ac:dyDescent="0.2">
      <c r="A2" s="161" t="s">
        <v>226</v>
      </c>
      <c r="B2" s="161"/>
      <c r="C2" s="161"/>
      <c r="D2" s="161"/>
      <c r="E2" s="161"/>
      <c r="F2" s="161"/>
      <c r="G2" s="161"/>
      <c r="H2" s="161"/>
      <c r="I2" s="161"/>
    </row>
    <row r="3" spans="1:16" x14ac:dyDescent="0.2">
      <c r="A3" s="159" t="s">
        <v>227</v>
      </c>
      <c r="B3" s="159"/>
      <c r="C3" s="159"/>
      <c r="D3" s="159"/>
      <c r="E3" s="159"/>
      <c r="F3" s="159"/>
      <c r="G3" s="159"/>
      <c r="H3" s="159"/>
      <c r="I3" s="159"/>
    </row>
    <row r="4" spans="1:16" ht="12" thickBot="1" x14ac:dyDescent="0.25">
      <c r="A4" s="1"/>
      <c r="B4" s="1"/>
      <c r="C4" s="2"/>
      <c r="D4" s="2"/>
      <c r="E4" s="2"/>
      <c r="F4" s="1"/>
      <c r="G4" s="1"/>
    </row>
    <row r="5" spans="1:16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3">
        <v>45322</v>
      </c>
      <c r="J6" s="153">
        <v>45350</v>
      </c>
      <c r="K6" s="153">
        <v>45352</v>
      </c>
      <c r="L6" s="153">
        <v>45384</v>
      </c>
      <c r="M6" s="153">
        <v>45415</v>
      </c>
      <c r="N6" s="153">
        <v>45447</v>
      </c>
      <c r="O6" s="153">
        <v>45478</v>
      </c>
      <c r="P6" s="152" t="s">
        <v>223</v>
      </c>
    </row>
    <row r="7" spans="1:16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6" ht="12" thickBot="1" x14ac:dyDescent="0.25">
      <c r="A8" s="13" t="s">
        <v>8</v>
      </c>
      <c r="B8" s="14"/>
      <c r="C8" s="15"/>
      <c r="D8" s="14"/>
      <c r="E8" s="16">
        <f t="shared" ref="E8:P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41</v>
      </c>
      <c r="L8" s="16">
        <f>SUM(L10:L30)</f>
        <v>43</v>
      </c>
      <c r="M8" s="16">
        <f>SUM(M10:M30)</f>
        <v>28</v>
      </c>
      <c r="N8" s="16">
        <f>SUM(N10:N30)</f>
        <v>12</v>
      </c>
      <c r="O8" s="16">
        <f>SUM(O10:O30)</f>
        <v>116</v>
      </c>
      <c r="P8" s="16">
        <f t="shared" si="0"/>
        <v>342</v>
      </c>
    </row>
    <row r="9" spans="1:16" x14ac:dyDescent="0.2">
      <c r="A9" s="17"/>
      <c r="B9" s="17"/>
      <c r="C9" s="17"/>
      <c r="D9" s="17"/>
      <c r="E9" s="17"/>
      <c r="F9" s="1"/>
      <c r="G9" s="1"/>
      <c r="J9" s="127"/>
      <c r="K9" s="127"/>
      <c r="L9" s="127"/>
      <c r="M9" s="127"/>
      <c r="N9" s="127"/>
      <c r="O9" s="127"/>
    </row>
    <row r="10" spans="1:16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/>
      <c r="L10" s="151"/>
      <c r="M10" s="151"/>
      <c r="N10" s="151"/>
      <c r="O10" s="151"/>
      <c r="P10" s="151">
        <f>SUM(I10:O10)</f>
        <v>0</v>
      </c>
    </row>
    <row r="11" spans="1:16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/>
      <c r="L11" s="151"/>
      <c r="M11" s="151"/>
      <c r="N11" s="151"/>
      <c r="O11" s="151"/>
      <c r="P11" s="151">
        <f t="shared" ref="P11:P30" si="1">SUM(I11:O11)</f>
        <v>0</v>
      </c>
    </row>
    <row r="12" spans="1:16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/>
      <c r="L12" s="151"/>
      <c r="M12" s="151"/>
      <c r="N12" s="151"/>
      <c r="O12" s="151"/>
      <c r="P12" s="151">
        <f t="shared" si="1"/>
        <v>0</v>
      </c>
    </row>
    <row r="13" spans="1:16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/>
      <c r="L13" s="151"/>
      <c r="M13" s="151"/>
      <c r="N13" s="151"/>
      <c r="O13" s="151"/>
      <c r="P13" s="151">
        <f t="shared" si="1"/>
        <v>0</v>
      </c>
    </row>
    <row r="14" spans="1:16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/>
      <c r="L14" s="151"/>
      <c r="M14" s="151"/>
      <c r="N14" s="151"/>
      <c r="O14" s="151"/>
      <c r="P14" s="151">
        <f t="shared" si="1"/>
        <v>0</v>
      </c>
    </row>
    <row r="15" spans="1:16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/>
      <c r="L15" s="151"/>
      <c r="M15" s="151"/>
      <c r="N15" s="151"/>
      <c r="O15" s="151"/>
      <c r="P15" s="151">
        <f t="shared" si="1"/>
        <v>0</v>
      </c>
    </row>
    <row r="16" spans="1:16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/>
      <c r="L16" s="151"/>
      <c r="M16" s="151"/>
      <c r="N16" s="151"/>
      <c r="O16" s="151"/>
      <c r="P16" s="151">
        <f t="shared" si="1"/>
        <v>0</v>
      </c>
    </row>
    <row r="17" spans="1:16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/>
      <c r="L17" s="151">
        <v>38</v>
      </c>
      <c r="M17" s="151"/>
      <c r="N17" s="151"/>
      <c r="O17" s="151"/>
      <c r="P17" s="151">
        <f t="shared" si="1"/>
        <v>38</v>
      </c>
    </row>
    <row r="18" spans="1:16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/>
      <c r="L18" s="151"/>
      <c r="M18" s="151"/>
      <c r="N18" s="151"/>
      <c r="O18" s="151"/>
      <c r="P18" s="151">
        <f t="shared" si="1"/>
        <v>0</v>
      </c>
    </row>
    <row r="19" spans="1:16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/>
      <c r="L19" s="151"/>
      <c r="M19" s="151"/>
      <c r="N19" s="151"/>
      <c r="O19" s="151"/>
      <c r="P19" s="151">
        <f t="shared" si="1"/>
        <v>0</v>
      </c>
    </row>
    <row r="20" spans="1:16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/>
      <c r="L20" s="151"/>
      <c r="M20" s="151"/>
      <c r="N20" s="151"/>
      <c r="O20" s="151"/>
      <c r="P20" s="151">
        <f t="shared" si="1"/>
        <v>0</v>
      </c>
    </row>
    <row r="21" spans="1:16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/>
      <c r="L21" s="151"/>
      <c r="M21" s="151"/>
      <c r="N21" s="151"/>
      <c r="O21" s="151"/>
      <c r="P21" s="151">
        <f t="shared" si="1"/>
        <v>0</v>
      </c>
    </row>
    <row r="22" spans="1:16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/>
      <c r="L22" s="151"/>
      <c r="M22" s="151"/>
      <c r="N22" s="151">
        <v>2</v>
      </c>
      <c r="O22" s="151"/>
      <c r="P22" s="151">
        <f t="shared" si="1"/>
        <v>2</v>
      </c>
    </row>
    <row r="23" spans="1:16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v>11</v>
      </c>
      <c r="L23" s="151"/>
      <c r="M23" s="151">
        <v>6</v>
      </c>
      <c r="N23" s="151">
        <v>10</v>
      </c>
      <c r="O23" s="151">
        <v>92</v>
      </c>
      <c r="P23" s="151">
        <f t="shared" si="1"/>
        <v>182</v>
      </c>
    </row>
    <row r="24" spans="1:16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/>
      <c r="L24" s="151"/>
      <c r="M24" s="151"/>
      <c r="N24" s="151"/>
      <c r="O24" s="151"/>
      <c r="P24" s="151">
        <f t="shared" si="1"/>
        <v>0</v>
      </c>
    </row>
    <row r="25" spans="1:16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/>
      <c r="L25" s="151"/>
      <c r="M25" s="151"/>
      <c r="N25" s="151"/>
      <c r="O25" s="151"/>
      <c r="P25" s="151">
        <f t="shared" si="1"/>
        <v>0</v>
      </c>
    </row>
    <row r="26" spans="1:16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/>
      <c r="L26" s="151">
        <v>5</v>
      </c>
      <c r="M26" s="151">
        <v>22</v>
      </c>
      <c r="N26" s="151"/>
      <c r="O26" s="151">
        <v>24</v>
      </c>
      <c r="P26" s="151">
        <f t="shared" si="1"/>
        <v>51</v>
      </c>
    </row>
    <row r="27" spans="1:16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v>30</v>
      </c>
      <c r="L27" s="151"/>
      <c r="M27" s="151"/>
      <c r="N27" s="151"/>
      <c r="O27" s="151"/>
      <c r="P27" s="151">
        <f t="shared" si="1"/>
        <v>69</v>
      </c>
    </row>
    <row r="28" spans="1:16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/>
      <c r="L28" s="151"/>
      <c r="M28" s="151"/>
      <c r="N28" s="151"/>
      <c r="O28" s="151"/>
      <c r="P28" s="151">
        <f t="shared" si="1"/>
        <v>0</v>
      </c>
    </row>
    <row r="29" spans="1:16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/>
      <c r="L29" s="151"/>
      <c r="M29" s="151"/>
      <c r="N29" s="151"/>
      <c r="O29" s="151"/>
      <c r="P29" s="151">
        <f t="shared" si="1"/>
        <v>0</v>
      </c>
    </row>
    <row r="30" spans="1:16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/>
      <c r="L30" s="151"/>
      <c r="M30" s="151"/>
      <c r="N30" s="151"/>
      <c r="O30" s="151"/>
      <c r="P30" s="151">
        <f t="shared" si="1"/>
        <v>0</v>
      </c>
    </row>
    <row r="31" spans="1:16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6" ht="12" thickBot="1" x14ac:dyDescent="0.25">
      <c r="A32" s="44" t="s">
        <v>42</v>
      </c>
      <c r="B32" s="45"/>
      <c r="C32" s="45"/>
      <c r="D32" s="46"/>
      <c r="E32" s="16">
        <f t="shared" ref="E32:P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  <c r="L32" s="16">
        <f t="shared" si="2"/>
        <v>0</v>
      </c>
      <c r="M32" s="16">
        <f>SUM(M34:M41)</f>
        <v>0</v>
      </c>
      <c r="N32" s="16">
        <f>SUM(N34:N41)</f>
        <v>0</v>
      </c>
      <c r="O32" s="16">
        <f>SUM(O34:O41)</f>
        <v>0</v>
      </c>
      <c r="P32" s="16">
        <f t="shared" si="2"/>
        <v>0</v>
      </c>
    </row>
    <row r="33" spans="1:16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6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/>
      <c r="L34" s="151"/>
      <c r="M34" s="151"/>
      <c r="N34" s="151"/>
      <c r="O34" s="151"/>
      <c r="P34" s="151">
        <f>SUM(I34:O34)</f>
        <v>0</v>
      </c>
    </row>
    <row r="35" spans="1:16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/>
      <c r="L35" s="151"/>
      <c r="M35" s="151"/>
      <c r="N35" s="151"/>
      <c r="O35" s="151"/>
      <c r="P35" s="151">
        <f t="shared" ref="P35:P41" si="3">SUM(I35:O35)</f>
        <v>0</v>
      </c>
    </row>
    <row r="36" spans="1:16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/>
      <c r="L36" s="151"/>
      <c r="M36" s="151"/>
      <c r="N36" s="151"/>
      <c r="O36" s="151"/>
      <c r="P36" s="151">
        <f t="shared" si="3"/>
        <v>0</v>
      </c>
    </row>
    <row r="37" spans="1:16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/>
      <c r="L37" s="151"/>
      <c r="M37" s="151"/>
      <c r="N37" s="151"/>
      <c r="O37" s="151"/>
      <c r="P37" s="151">
        <f t="shared" si="3"/>
        <v>0</v>
      </c>
    </row>
    <row r="38" spans="1:16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/>
      <c r="L38" s="151"/>
      <c r="M38" s="151"/>
      <c r="N38" s="151"/>
      <c r="O38" s="151"/>
      <c r="P38" s="151">
        <f t="shared" si="3"/>
        <v>0</v>
      </c>
    </row>
    <row r="39" spans="1:16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/>
      <c r="L39" s="151"/>
      <c r="M39" s="151"/>
      <c r="N39" s="151"/>
      <c r="O39" s="151"/>
      <c r="P39" s="151">
        <f t="shared" si="3"/>
        <v>0</v>
      </c>
    </row>
    <row r="40" spans="1:16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/>
      <c r="L40" s="151"/>
      <c r="M40" s="151"/>
      <c r="N40" s="151"/>
      <c r="O40" s="151"/>
      <c r="P40" s="151">
        <f t="shared" si="3"/>
        <v>0</v>
      </c>
    </row>
    <row r="41" spans="1:16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/>
      <c r="L41" s="151"/>
      <c r="M41" s="151"/>
      <c r="N41" s="151"/>
      <c r="O41" s="151"/>
      <c r="P41" s="151">
        <f t="shared" si="3"/>
        <v>0</v>
      </c>
    </row>
    <row r="42" spans="1:16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6" ht="12" thickBot="1" x14ac:dyDescent="0.25">
      <c r="A43" s="13" t="s">
        <v>55</v>
      </c>
      <c r="B43" s="14"/>
      <c r="C43" s="49"/>
      <c r="D43" s="46"/>
      <c r="E43" s="16">
        <f t="shared" ref="E43:P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107</v>
      </c>
      <c r="L43" s="16">
        <f t="shared" si="4"/>
        <v>41</v>
      </c>
      <c r="M43" s="16">
        <f>SUM(M45:M67)</f>
        <v>236</v>
      </c>
      <c r="N43" s="16">
        <f>SUM(N45:N67)</f>
        <v>0</v>
      </c>
      <c r="O43" s="16">
        <f>SUM(O45:O67)</f>
        <v>7</v>
      </c>
      <c r="P43" s="16">
        <f t="shared" si="4"/>
        <v>702</v>
      </c>
    </row>
    <row r="44" spans="1:16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6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/>
      <c r="L45" s="151"/>
      <c r="M45" s="151">
        <v>58</v>
      </c>
      <c r="N45" s="151"/>
      <c r="O45" s="151"/>
      <c r="P45" s="151">
        <f>SUM(I45:O45)</f>
        <v>58</v>
      </c>
    </row>
    <row r="46" spans="1:16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v>107</v>
      </c>
      <c r="L46" s="151"/>
      <c r="M46" s="151">
        <v>150</v>
      </c>
      <c r="N46" s="151"/>
      <c r="O46" s="151"/>
      <c r="P46" s="151">
        <f t="shared" ref="P46:P67" si="5">SUM(I46:O46)</f>
        <v>397</v>
      </c>
    </row>
    <row r="47" spans="1:16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/>
      <c r="L47" s="151"/>
      <c r="M47" s="151"/>
      <c r="N47" s="151"/>
      <c r="O47" s="151"/>
      <c r="P47" s="151">
        <f t="shared" si="5"/>
        <v>0</v>
      </c>
    </row>
    <row r="48" spans="1:16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/>
      <c r="L48" s="151"/>
      <c r="M48" s="151"/>
      <c r="N48" s="151"/>
      <c r="O48" s="151"/>
      <c r="P48" s="151">
        <f t="shared" si="5"/>
        <v>0</v>
      </c>
    </row>
    <row r="49" spans="1:16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/>
      <c r="L49" s="151"/>
      <c r="M49" s="151"/>
      <c r="N49" s="151"/>
      <c r="O49" s="151"/>
      <c r="P49" s="151">
        <f t="shared" si="5"/>
        <v>0</v>
      </c>
    </row>
    <row r="50" spans="1:16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/>
      <c r="L50" s="151"/>
      <c r="M50" s="151"/>
      <c r="N50" s="151"/>
      <c r="O50" s="151"/>
      <c r="P50" s="151">
        <f t="shared" si="5"/>
        <v>0</v>
      </c>
    </row>
    <row r="51" spans="1:16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/>
      <c r="L51" s="151"/>
      <c r="M51" s="151"/>
      <c r="N51" s="151"/>
      <c r="O51" s="151"/>
      <c r="P51" s="151">
        <f t="shared" si="5"/>
        <v>0</v>
      </c>
    </row>
    <row r="52" spans="1:16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/>
      <c r="L52" s="151"/>
      <c r="M52" s="151">
        <v>7</v>
      </c>
      <c r="N52" s="151"/>
      <c r="O52" s="151"/>
      <c r="P52" s="151">
        <f t="shared" si="5"/>
        <v>159</v>
      </c>
    </row>
    <row r="53" spans="1:16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/>
      <c r="L53" s="151"/>
      <c r="M53" s="151"/>
      <c r="N53" s="151"/>
      <c r="O53" s="151"/>
      <c r="P53" s="151">
        <f t="shared" si="5"/>
        <v>0</v>
      </c>
    </row>
    <row r="54" spans="1:16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/>
      <c r="L54" s="151"/>
      <c r="M54" s="151"/>
      <c r="N54" s="151"/>
      <c r="O54" s="151"/>
      <c r="P54" s="151">
        <f t="shared" si="5"/>
        <v>0</v>
      </c>
    </row>
    <row r="55" spans="1:16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/>
      <c r="L55" s="151"/>
      <c r="M55" s="151"/>
      <c r="N55" s="151"/>
      <c r="O55" s="151"/>
      <c r="P55" s="151">
        <f t="shared" si="5"/>
        <v>0</v>
      </c>
    </row>
    <row r="56" spans="1:16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/>
      <c r="L56" s="151"/>
      <c r="M56" s="151"/>
      <c r="N56" s="151"/>
      <c r="O56" s="151"/>
      <c r="P56" s="151">
        <f t="shared" si="5"/>
        <v>0</v>
      </c>
    </row>
    <row r="57" spans="1:16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/>
      <c r="L57" s="151"/>
      <c r="M57" s="151"/>
      <c r="N57" s="151"/>
      <c r="O57" s="151"/>
      <c r="P57" s="151">
        <f t="shared" si="5"/>
        <v>0</v>
      </c>
    </row>
    <row r="58" spans="1:16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/>
      <c r="L58" s="151"/>
      <c r="M58" s="151"/>
      <c r="N58" s="151"/>
      <c r="O58" s="151"/>
      <c r="P58" s="151">
        <f t="shared" si="5"/>
        <v>0</v>
      </c>
    </row>
    <row r="59" spans="1:16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/>
      <c r="L59" s="151"/>
      <c r="M59" s="151"/>
      <c r="N59" s="151"/>
      <c r="O59" s="151"/>
      <c r="P59" s="151">
        <f t="shared" si="5"/>
        <v>0</v>
      </c>
    </row>
    <row r="60" spans="1:16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/>
      <c r="L60" s="151"/>
      <c r="M60" s="151"/>
      <c r="N60" s="151"/>
      <c r="O60" s="151"/>
      <c r="P60" s="151">
        <f t="shared" si="5"/>
        <v>0</v>
      </c>
    </row>
    <row r="61" spans="1:16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/>
      <c r="L61" s="151"/>
      <c r="M61" s="151"/>
      <c r="N61" s="151"/>
      <c r="O61" s="151"/>
      <c r="P61" s="151">
        <f t="shared" si="5"/>
        <v>0</v>
      </c>
    </row>
    <row r="62" spans="1:16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/>
      <c r="L62" s="151"/>
      <c r="M62" s="151"/>
      <c r="N62" s="151"/>
      <c r="O62" s="151"/>
      <c r="P62" s="151">
        <f t="shared" si="5"/>
        <v>0</v>
      </c>
    </row>
    <row r="63" spans="1:16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/>
      <c r="L63" s="151"/>
      <c r="M63" s="151"/>
      <c r="N63" s="151"/>
      <c r="O63" s="151"/>
      <c r="P63" s="151">
        <f t="shared" si="5"/>
        <v>0</v>
      </c>
    </row>
    <row r="64" spans="1:16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/>
      <c r="L64" s="151"/>
      <c r="M64" s="151">
        <v>21</v>
      </c>
      <c r="N64" s="151"/>
      <c r="O64" s="151">
        <v>7</v>
      </c>
      <c r="P64" s="151">
        <f t="shared" si="5"/>
        <v>47</v>
      </c>
    </row>
    <row r="65" spans="1:16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/>
      <c r="L65" s="151">
        <v>41</v>
      </c>
      <c r="M65" s="151"/>
      <c r="N65" s="151"/>
      <c r="O65" s="151"/>
      <c r="P65" s="151">
        <f>SUM(I65:O65)</f>
        <v>41</v>
      </c>
    </row>
    <row r="66" spans="1:16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/>
      <c r="L66" s="151"/>
      <c r="M66" s="151"/>
      <c r="N66" s="151"/>
      <c r="O66" s="151"/>
      <c r="P66" s="151">
        <f t="shared" si="5"/>
        <v>0</v>
      </c>
    </row>
    <row r="67" spans="1:16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/>
      <c r="L67" s="151"/>
      <c r="M67" s="151"/>
      <c r="N67" s="151"/>
      <c r="O67" s="151"/>
      <c r="P67" s="151">
        <f t="shared" si="5"/>
        <v>0</v>
      </c>
    </row>
    <row r="68" spans="1:16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6" ht="12" thickBot="1" x14ac:dyDescent="0.25">
      <c r="A69" s="56" t="s">
        <v>80</v>
      </c>
      <c r="B69" s="57"/>
      <c r="C69" s="15"/>
      <c r="D69" s="14"/>
      <c r="E69" s="16">
        <f t="shared" ref="E69:P69" si="6">SUM(E71:E91)</f>
        <v>272976.37343000004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</v>
      </c>
      <c r="L69" s="16">
        <f t="shared" si="6"/>
        <v>245</v>
      </c>
      <c r="M69" s="16">
        <f>SUM(M71:M91)</f>
        <v>457</v>
      </c>
      <c r="N69" s="16">
        <f>SUM(N71:N91)</f>
        <v>1294</v>
      </c>
      <c r="O69" s="16">
        <f>SUM(O71:O91)</f>
        <v>303</v>
      </c>
      <c r="P69" s="16">
        <f t="shared" si="6"/>
        <v>3340</v>
      </c>
    </row>
    <row r="70" spans="1:16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6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/>
      <c r="L71" s="151"/>
      <c r="M71" s="151"/>
      <c r="N71" s="151"/>
      <c r="O71" s="151"/>
      <c r="P71" s="151">
        <f>SUM(I71:O71)</f>
        <v>0</v>
      </c>
    </row>
    <row r="72" spans="1:16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/>
      <c r="L72" s="151"/>
      <c r="M72" s="151"/>
      <c r="N72" s="151"/>
      <c r="O72" s="151"/>
      <c r="P72" s="151">
        <f t="shared" ref="P72:P90" si="7">SUM(I72:O72)</f>
        <v>0</v>
      </c>
    </row>
    <row r="73" spans="1:16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/>
      <c r="L73" s="151"/>
      <c r="M73" s="151"/>
      <c r="N73" s="151"/>
      <c r="O73" s="151"/>
      <c r="P73" s="151">
        <f t="shared" si="7"/>
        <v>0</v>
      </c>
    </row>
    <row r="74" spans="1:16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/>
      <c r="L74" s="151"/>
      <c r="M74" s="151">
        <v>6</v>
      </c>
      <c r="N74" s="151"/>
      <c r="O74" s="151">
        <v>4</v>
      </c>
      <c r="P74" s="151">
        <f t="shared" si="7"/>
        <v>582</v>
      </c>
    </row>
    <row r="75" spans="1:16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/>
      <c r="L75" s="151"/>
      <c r="M75" s="151"/>
      <c r="N75" s="151"/>
      <c r="O75" s="151"/>
      <c r="P75" s="151">
        <f t="shared" si="7"/>
        <v>0</v>
      </c>
    </row>
    <row r="76" spans="1:16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/>
      <c r="L76" s="151"/>
      <c r="M76" s="151">
        <v>55</v>
      </c>
      <c r="N76" s="151"/>
      <c r="O76" s="151">
        <v>1</v>
      </c>
      <c r="P76" s="151">
        <f t="shared" si="7"/>
        <v>82</v>
      </c>
    </row>
    <row r="77" spans="1:16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/>
      <c r="L77" s="151"/>
      <c r="M77" s="151"/>
      <c r="N77" s="151"/>
      <c r="O77" s="151"/>
      <c r="P77" s="151">
        <f t="shared" si="7"/>
        <v>0</v>
      </c>
    </row>
    <row r="78" spans="1:16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v>1</v>
      </c>
      <c r="L78" s="151">
        <v>69</v>
      </c>
      <c r="M78" s="151">
        <v>10</v>
      </c>
      <c r="N78" s="151">
        <v>1090</v>
      </c>
      <c r="O78" s="151">
        <v>7</v>
      </c>
      <c r="P78" s="151">
        <f t="shared" si="7"/>
        <v>1191</v>
      </c>
    </row>
    <row r="79" spans="1:16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  <c r="J79" s="151"/>
      <c r="K79" s="151"/>
      <c r="L79" s="151"/>
      <c r="M79" s="151"/>
      <c r="N79" s="151"/>
      <c r="O79" s="151"/>
      <c r="P79" s="151">
        <f t="shared" si="7"/>
        <v>0</v>
      </c>
    </row>
    <row r="80" spans="1:16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151">
        <v>215</v>
      </c>
      <c r="J80" s="151">
        <v>213</v>
      </c>
      <c r="K80" s="151"/>
      <c r="L80" s="151">
        <v>176</v>
      </c>
      <c r="M80" s="151">
        <v>386</v>
      </c>
      <c r="N80" s="151">
        <v>204</v>
      </c>
      <c r="O80" s="151">
        <v>291</v>
      </c>
      <c r="P80" s="151">
        <f t="shared" si="7"/>
        <v>1485</v>
      </c>
    </row>
    <row r="81" spans="1:16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  <c r="J81" s="151"/>
      <c r="K81" s="151"/>
      <c r="L81" s="151"/>
      <c r="M81" s="151"/>
      <c r="N81" s="151"/>
      <c r="O81" s="151"/>
      <c r="P81" s="151">
        <f t="shared" si="7"/>
        <v>0</v>
      </c>
    </row>
    <row r="82" spans="1:16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  <c r="J82" s="151"/>
      <c r="K82" s="151"/>
      <c r="L82" s="151"/>
      <c r="M82" s="151"/>
      <c r="N82" s="151"/>
      <c r="O82" s="151"/>
      <c r="P82" s="151">
        <f t="shared" si="7"/>
        <v>0</v>
      </c>
    </row>
    <row r="83" spans="1:16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  <c r="J83" s="151"/>
      <c r="K83" s="151"/>
      <c r="L83" s="151"/>
      <c r="M83" s="151"/>
      <c r="N83" s="151"/>
      <c r="O83" s="151"/>
      <c r="P83" s="151">
        <f t="shared" si="7"/>
        <v>0</v>
      </c>
    </row>
    <row r="84" spans="1:16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  <c r="J84" s="151"/>
      <c r="K84" s="151"/>
      <c r="L84" s="151"/>
      <c r="M84" s="151"/>
      <c r="N84" s="151"/>
      <c r="O84" s="151"/>
      <c r="P84" s="151">
        <f t="shared" si="7"/>
        <v>0</v>
      </c>
    </row>
    <row r="85" spans="1:16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  <c r="J85" s="151"/>
      <c r="K85" s="151"/>
      <c r="L85" s="151"/>
      <c r="M85" s="151"/>
      <c r="N85" s="151"/>
      <c r="O85" s="151"/>
      <c r="P85" s="151">
        <f t="shared" si="7"/>
        <v>0</v>
      </c>
    </row>
    <row r="86" spans="1:16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  <c r="J86" s="151"/>
      <c r="K86" s="151"/>
      <c r="L86" s="151"/>
      <c r="M86" s="151"/>
      <c r="N86" s="151"/>
      <c r="O86" s="151"/>
      <c r="P86" s="151">
        <f t="shared" si="7"/>
        <v>0</v>
      </c>
    </row>
    <row r="87" spans="1:16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  <c r="J87" s="151"/>
      <c r="K87" s="151"/>
      <c r="L87" s="151"/>
      <c r="M87" s="151"/>
      <c r="N87" s="151"/>
      <c r="O87" s="151"/>
      <c r="P87" s="151">
        <f t="shared" si="7"/>
        <v>0</v>
      </c>
    </row>
    <row r="88" spans="1:16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  <c r="J88" s="151"/>
      <c r="K88" s="151"/>
      <c r="L88" s="151"/>
      <c r="M88" s="151"/>
      <c r="N88" s="151"/>
      <c r="O88" s="151"/>
      <c r="P88" s="151">
        <f t="shared" si="7"/>
        <v>0</v>
      </c>
    </row>
    <row r="89" spans="1:16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  <c r="J89" s="151"/>
      <c r="K89" s="151"/>
      <c r="L89" s="151"/>
      <c r="M89" s="151"/>
      <c r="N89" s="151"/>
      <c r="O89" s="151"/>
      <c r="P89" s="151">
        <f t="shared" si="7"/>
        <v>0</v>
      </c>
    </row>
    <row r="90" spans="1:16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  <c r="J90" s="151"/>
      <c r="K90" s="151"/>
      <c r="L90" s="151"/>
      <c r="M90" s="151"/>
      <c r="N90" s="151"/>
      <c r="O90" s="151"/>
      <c r="P90" s="151">
        <f t="shared" si="7"/>
        <v>0</v>
      </c>
    </row>
    <row r="91" spans="1:16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  <c r="J91" s="151"/>
      <c r="K91" s="151"/>
      <c r="L91" s="151"/>
      <c r="M91" s="151"/>
      <c r="N91" s="151"/>
      <c r="O91" s="151"/>
      <c r="P91" s="151">
        <f>SUM(I91:O91)</f>
        <v>0</v>
      </c>
    </row>
    <row r="92" spans="1:16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16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 t="shared" ref="F93:P93" si="8">SUM(F95:F102)</f>
        <v>2368</v>
      </c>
      <c r="G93" s="16">
        <f t="shared" si="8"/>
        <v>2756</v>
      </c>
      <c r="H93" s="16">
        <f t="shared" si="8"/>
        <v>3111</v>
      </c>
      <c r="I93" s="16">
        <f t="shared" si="8"/>
        <v>160</v>
      </c>
      <c r="J93" s="16">
        <f t="shared" si="8"/>
        <v>10</v>
      </c>
      <c r="K93" s="16">
        <f t="shared" si="8"/>
        <v>134</v>
      </c>
      <c r="L93" s="16">
        <f t="shared" si="8"/>
        <v>0</v>
      </c>
      <c r="M93" s="16">
        <f>SUM(M95:M102)</f>
        <v>0</v>
      </c>
      <c r="N93" s="16">
        <f>SUM(N95:N102)</f>
        <v>21</v>
      </c>
      <c r="O93" s="16">
        <f>SUM(O95:O102)</f>
        <v>90</v>
      </c>
      <c r="P93" s="16">
        <f t="shared" si="8"/>
        <v>415</v>
      </c>
    </row>
    <row r="94" spans="1:16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16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  <c r="J95" s="151"/>
      <c r="K95" s="151"/>
      <c r="L95" s="151"/>
      <c r="M95" s="151"/>
      <c r="N95" s="151"/>
      <c r="O95" s="151"/>
      <c r="P95" s="151">
        <f>SUM(I95:O95)</f>
        <v>0</v>
      </c>
    </row>
    <row r="96" spans="1:16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  <c r="J96" s="151">
        <v>10</v>
      </c>
      <c r="K96" s="151"/>
      <c r="L96" s="151"/>
      <c r="M96" s="151"/>
      <c r="N96" s="151">
        <v>21</v>
      </c>
      <c r="O96" s="151"/>
      <c r="P96" s="151">
        <f t="shared" ref="P96:P102" si="9">SUM(I96:O96)</f>
        <v>31</v>
      </c>
    </row>
    <row r="97" spans="1:16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  <c r="J97" s="151"/>
      <c r="K97" s="151"/>
      <c r="L97" s="151"/>
      <c r="M97" s="151"/>
      <c r="N97" s="151"/>
      <c r="O97" s="151"/>
      <c r="P97" s="151">
        <f t="shared" si="9"/>
        <v>0</v>
      </c>
    </row>
    <row r="98" spans="1:16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  <c r="J98" s="151"/>
      <c r="K98" s="151"/>
      <c r="L98" s="151"/>
      <c r="M98" s="151"/>
      <c r="N98" s="151"/>
      <c r="O98" s="151"/>
      <c r="P98" s="151">
        <f t="shared" si="9"/>
        <v>0</v>
      </c>
    </row>
    <row r="99" spans="1:16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  <c r="J99" s="151"/>
      <c r="K99" s="151"/>
      <c r="L99" s="151"/>
      <c r="M99" s="151"/>
      <c r="N99" s="151"/>
      <c r="O99" s="151">
        <v>53</v>
      </c>
      <c r="P99" s="151">
        <f t="shared" si="9"/>
        <v>53</v>
      </c>
    </row>
    <row r="100" spans="1:16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  <c r="J100" s="151"/>
      <c r="K100" s="151">
        <v>134</v>
      </c>
      <c r="L100" s="151"/>
      <c r="M100" s="151"/>
      <c r="N100" s="151"/>
      <c r="O100" s="151">
        <v>37</v>
      </c>
      <c r="P100" s="151">
        <f t="shared" si="9"/>
        <v>331</v>
      </c>
    </row>
    <row r="101" spans="1:16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  <c r="J101" s="151"/>
      <c r="K101" s="151"/>
      <c r="L101" s="151"/>
      <c r="M101" s="151"/>
      <c r="N101" s="151"/>
      <c r="O101" s="151"/>
      <c r="P101" s="151">
        <f t="shared" si="9"/>
        <v>0</v>
      </c>
    </row>
    <row r="102" spans="1:16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  <c r="J102" s="151"/>
      <c r="K102" s="151"/>
      <c r="L102" s="151"/>
      <c r="M102" s="151"/>
      <c r="N102" s="151"/>
      <c r="O102" s="151"/>
      <c r="P102" s="151">
        <f t="shared" si="9"/>
        <v>0</v>
      </c>
    </row>
    <row r="103" spans="1:16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16" ht="12" thickBot="1" x14ac:dyDescent="0.25">
      <c r="A104" s="44" t="s">
        <v>110</v>
      </c>
      <c r="B104" s="45"/>
      <c r="C104" s="45"/>
      <c r="D104" s="46"/>
      <c r="E104" s="16">
        <f t="shared" ref="E104:P104" si="10">SUM(E106:E129)</f>
        <v>35998</v>
      </c>
      <c r="F104" s="16">
        <f t="shared" si="10"/>
        <v>2973</v>
      </c>
      <c r="G104" s="16">
        <f t="shared" si="10"/>
        <v>3273</v>
      </c>
      <c r="H104" s="16">
        <f t="shared" si="10"/>
        <v>1991</v>
      </c>
      <c r="I104" s="16">
        <f t="shared" si="10"/>
        <v>41</v>
      </c>
      <c r="J104" s="16">
        <f t="shared" si="10"/>
        <v>4</v>
      </c>
      <c r="K104" s="16">
        <f t="shared" si="10"/>
        <v>218</v>
      </c>
      <c r="L104" s="16">
        <f t="shared" si="10"/>
        <v>29</v>
      </c>
      <c r="M104" s="16">
        <f>SUM(M106:M129)</f>
        <v>0</v>
      </c>
      <c r="N104" s="16">
        <f>SUM(N106:N129)</f>
        <v>173</v>
      </c>
      <c r="O104" s="16">
        <f>SUM(O106:O129)</f>
        <v>375</v>
      </c>
      <c r="P104" s="16">
        <f t="shared" si="10"/>
        <v>840</v>
      </c>
    </row>
    <row r="105" spans="1:16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16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  <c r="J106" s="151"/>
      <c r="K106" s="151"/>
      <c r="L106" s="151"/>
      <c r="M106" s="151"/>
      <c r="N106" s="151"/>
      <c r="O106" s="151"/>
      <c r="P106" s="151">
        <f>SUM(I106:O106)</f>
        <v>0</v>
      </c>
    </row>
    <row r="107" spans="1:16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  <c r="J107" s="151"/>
      <c r="K107" s="151"/>
      <c r="L107" s="151"/>
      <c r="M107" s="151"/>
      <c r="N107" s="151"/>
      <c r="O107" s="151"/>
      <c r="P107" s="151">
        <f t="shared" ref="P107:P129" si="11">SUM(I107:O107)</f>
        <v>0</v>
      </c>
    </row>
    <row r="108" spans="1:16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  <c r="J108" s="151"/>
      <c r="K108" s="151"/>
      <c r="L108" s="151"/>
      <c r="M108" s="151"/>
      <c r="N108" s="151"/>
      <c r="O108" s="151"/>
      <c r="P108" s="151">
        <f t="shared" si="11"/>
        <v>0</v>
      </c>
    </row>
    <row r="109" spans="1:16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  <c r="J109" s="151"/>
      <c r="K109" s="151"/>
      <c r="L109" s="151"/>
      <c r="M109" s="151"/>
      <c r="N109" s="151"/>
      <c r="O109" s="151"/>
      <c r="P109" s="151">
        <f t="shared" si="11"/>
        <v>0</v>
      </c>
    </row>
    <row r="110" spans="1:16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151">
        <v>32</v>
      </c>
      <c r="J110" s="151"/>
      <c r="K110" s="151"/>
      <c r="L110" s="151"/>
      <c r="M110" s="151"/>
      <c r="N110" s="151"/>
      <c r="O110" s="151"/>
      <c r="P110" s="151">
        <f t="shared" si="11"/>
        <v>32</v>
      </c>
    </row>
    <row r="111" spans="1:16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151">
        <v>9</v>
      </c>
      <c r="J111" s="151">
        <v>4</v>
      </c>
      <c r="K111" s="151"/>
      <c r="L111" s="151">
        <v>29</v>
      </c>
      <c r="M111" s="151"/>
      <c r="N111" s="151">
        <v>5</v>
      </c>
      <c r="O111" s="151">
        <v>54</v>
      </c>
      <c r="P111" s="151">
        <f t="shared" si="11"/>
        <v>101</v>
      </c>
    </row>
    <row r="112" spans="1:16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  <c r="J112" s="151"/>
      <c r="K112" s="151"/>
      <c r="L112" s="151"/>
      <c r="M112" s="151"/>
      <c r="N112" s="151"/>
      <c r="O112" s="151"/>
      <c r="P112" s="151">
        <f t="shared" si="11"/>
        <v>0</v>
      </c>
    </row>
    <row r="113" spans="1:16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  <c r="J113" s="151"/>
      <c r="K113" s="151"/>
      <c r="L113" s="151"/>
      <c r="M113" s="151"/>
      <c r="N113" s="151"/>
      <c r="O113" s="151"/>
      <c r="P113" s="151">
        <f t="shared" si="11"/>
        <v>0</v>
      </c>
    </row>
    <row r="114" spans="1:16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  <c r="J114" s="151"/>
      <c r="K114" s="151"/>
      <c r="L114" s="151"/>
      <c r="M114" s="151"/>
      <c r="N114" s="151"/>
      <c r="O114" s="151"/>
      <c r="P114" s="151">
        <f t="shared" si="11"/>
        <v>0</v>
      </c>
    </row>
    <row r="115" spans="1:16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  <c r="J115" s="151"/>
      <c r="K115" s="151"/>
      <c r="L115" s="151"/>
      <c r="M115" s="151"/>
      <c r="N115" s="151"/>
      <c r="O115" s="151"/>
      <c r="P115" s="151">
        <f t="shared" si="11"/>
        <v>0</v>
      </c>
    </row>
    <row r="116" spans="1:16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  <c r="J116" s="151"/>
      <c r="K116" s="151"/>
      <c r="L116" s="151"/>
      <c r="M116" s="151"/>
      <c r="N116" s="151"/>
      <c r="O116" s="151"/>
      <c r="P116" s="151">
        <f t="shared" si="11"/>
        <v>0</v>
      </c>
    </row>
    <row r="117" spans="1:16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  <c r="J117" s="151"/>
      <c r="K117" s="151"/>
      <c r="L117" s="151"/>
      <c r="M117" s="151"/>
      <c r="N117" s="151"/>
      <c r="O117" s="151"/>
      <c r="P117" s="151">
        <f t="shared" si="11"/>
        <v>0</v>
      </c>
    </row>
    <row r="118" spans="1:16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/>
      <c r="L118" s="151"/>
      <c r="M118" s="151"/>
      <c r="N118" s="151"/>
      <c r="O118" s="151"/>
      <c r="P118" s="151">
        <f t="shared" si="11"/>
        <v>0</v>
      </c>
    </row>
    <row r="119" spans="1:16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  <c r="J119" s="151"/>
      <c r="K119" s="151"/>
      <c r="L119" s="151"/>
      <c r="M119" s="151"/>
      <c r="N119" s="151"/>
      <c r="O119" s="151"/>
      <c r="P119" s="151">
        <f t="shared" si="11"/>
        <v>0</v>
      </c>
    </row>
    <row r="120" spans="1:16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  <c r="J120" s="151"/>
      <c r="K120" s="151"/>
      <c r="L120" s="151"/>
      <c r="M120" s="151"/>
      <c r="N120" s="151">
        <v>30</v>
      </c>
      <c r="O120" s="151">
        <v>144</v>
      </c>
      <c r="P120" s="151">
        <f t="shared" si="11"/>
        <v>174</v>
      </c>
    </row>
    <row r="121" spans="1:16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  <c r="J121" s="151">
        <v>0</v>
      </c>
      <c r="K121" s="151">
        <v>174</v>
      </c>
      <c r="L121" s="151"/>
      <c r="M121" s="151"/>
      <c r="N121" s="151">
        <v>138</v>
      </c>
      <c r="O121" s="151">
        <v>177</v>
      </c>
      <c r="P121" s="151">
        <f t="shared" si="11"/>
        <v>489</v>
      </c>
    </row>
    <row r="122" spans="1:16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  <c r="J122" s="151"/>
      <c r="K122" s="151">
        <v>44</v>
      </c>
      <c r="L122" s="151"/>
      <c r="M122" s="151"/>
      <c r="N122" s="151"/>
      <c r="O122" s="151"/>
      <c r="P122" s="151">
        <f t="shared" si="11"/>
        <v>44</v>
      </c>
    </row>
    <row r="123" spans="1:16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  <c r="J123" s="151"/>
      <c r="K123" s="151"/>
      <c r="L123" s="151"/>
      <c r="M123" s="151"/>
      <c r="N123" s="151"/>
      <c r="O123" s="151"/>
      <c r="P123" s="151">
        <f t="shared" si="11"/>
        <v>0</v>
      </c>
    </row>
    <row r="124" spans="1:16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  <c r="J124" s="151"/>
      <c r="K124" s="151"/>
      <c r="L124" s="151"/>
      <c r="M124" s="151"/>
      <c r="N124" s="151"/>
      <c r="O124" s="151"/>
      <c r="P124" s="151">
        <f t="shared" si="11"/>
        <v>0</v>
      </c>
    </row>
    <row r="125" spans="1:16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  <c r="J125" s="151"/>
      <c r="K125" s="151"/>
      <c r="L125" s="151"/>
      <c r="M125" s="151"/>
      <c r="N125" s="151"/>
      <c r="O125" s="151"/>
      <c r="P125" s="151">
        <f t="shared" si="11"/>
        <v>0</v>
      </c>
    </row>
    <row r="126" spans="1:16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  <c r="J126" s="151"/>
      <c r="K126" s="151"/>
      <c r="L126" s="151"/>
      <c r="M126" s="151"/>
      <c r="N126" s="151"/>
      <c r="O126" s="151"/>
      <c r="P126" s="151">
        <f t="shared" si="11"/>
        <v>0</v>
      </c>
    </row>
    <row r="127" spans="1:16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  <c r="J127" s="151"/>
      <c r="K127" s="151"/>
      <c r="L127" s="151"/>
      <c r="M127" s="151"/>
      <c r="N127" s="151"/>
      <c r="O127" s="151"/>
      <c r="P127" s="151">
        <f t="shared" si="11"/>
        <v>0</v>
      </c>
    </row>
    <row r="128" spans="1:16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  <c r="J128" s="151"/>
      <c r="K128" s="151"/>
      <c r="L128" s="151"/>
      <c r="M128" s="151"/>
      <c r="N128" s="151"/>
      <c r="O128" s="151"/>
      <c r="P128" s="151">
        <f t="shared" si="11"/>
        <v>0</v>
      </c>
    </row>
    <row r="129" spans="1:16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  <c r="J129" s="151"/>
      <c r="K129" s="151"/>
      <c r="L129" s="151"/>
      <c r="M129" s="151"/>
      <c r="N129" s="151"/>
      <c r="O129" s="151"/>
      <c r="P129" s="151">
        <f t="shared" si="11"/>
        <v>0</v>
      </c>
    </row>
    <row r="130" spans="1:16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6" ht="12" thickBot="1" x14ac:dyDescent="0.25">
      <c r="A131" s="13" t="s">
        <v>134</v>
      </c>
      <c r="B131" s="14"/>
      <c r="C131" s="14"/>
      <c r="D131" s="14"/>
      <c r="E131" s="16">
        <f t="shared" ref="E131:P131" si="12">SUM(E133:E144)</f>
        <v>17916.504208385999</v>
      </c>
      <c r="F131" s="16">
        <f t="shared" si="12"/>
        <v>1597</v>
      </c>
      <c r="G131" s="16">
        <f t="shared" si="12"/>
        <v>1947</v>
      </c>
      <c r="H131" s="16">
        <f t="shared" si="12"/>
        <v>1775</v>
      </c>
      <c r="I131" s="16">
        <f t="shared" si="12"/>
        <v>399</v>
      </c>
      <c r="J131" s="16">
        <f t="shared" si="12"/>
        <v>291</v>
      </c>
      <c r="K131" s="16">
        <f t="shared" si="12"/>
        <v>89</v>
      </c>
      <c r="L131" s="16">
        <f t="shared" si="12"/>
        <v>95</v>
      </c>
      <c r="M131" s="16">
        <f>SUM(M133:M144)</f>
        <v>127</v>
      </c>
      <c r="N131" s="16">
        <f>SUM(N133:N144)</f>
        <v>386</v>
      </c>
      <c r="O131" s="16">
        <f>SUM(O133:O144)</f>
        <v>213</v>
      </c>
      <c r="P131" s="16">
        <f t="shared" si="12"/>
        <v>1600</v>
      </c>
    </row>
    <row r="132" spans="1:16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</row>
    <row r="133" spans="1:16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  <c r="J133" s="151"/>
      <c r="K133" s="151"/>
      <c r="L133" s="151"/>
      <c r="M133" s="151"/>
      <c r="N133" s="151"/>
      <c r="O133" s="151"/>
      <c r="P133" s="151">
        <f>SUM(I133:O133)</f>
        <v>0</v>
      </c>
    </row>
    <row r="134" spans="1:16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  <c r="J134" s="151">
        <f>35+73</f>
        <v>108</v>
      </c>
      <c r="K134" s="151">
        <v>77</v>
      </c>
      <c r="L134" s="151">
        <v>95</v>
      </c>
      <c r="M134" s="151">
        <v>100</v>
      </c>
      <c r="N134" s="151">
        <v>166</v>
      </c>
      <c r="O134" s="151">
        <v>38</v>
      </c>
      <c r="P134" s="151">
        <f t="shared" ref="P134:P144" si="13">SUM(I134:O134)</f>
        <v>626</v>
      </c>
    </row>
    <row r="135" spans="1:16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  <c r="J135" s="151"/>
      <c r="K135" s="151"/>
      <c r="L135" s="151"/>
      <c r="M135" s="151">
        <v>27</v>
      </c>
      <c r="N135" s="151"/>
      <c r="O135" s="151">
        <v>62</v>
      </c>
      <c r="P135" s="151">
        <f t="shared" si="13"/>
        <v>329</v>
      </c>
    </row>
    <row r="136" spans="1:16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  <c r="J136" s="151">
        <f>136+47</f>
        <v>183</v>
      </c>
      <c r="K136" s="151">
        <v>12</v>
      </c>
      <c r="L136" s="151"/>
      <c r="M136" s="151"/>
      <c r="N136" s="151"/>
      <c r="O136" s="151">
        <v>113</v>
      </c>
      <c r="P136" s="151">
        <f t="shared" si="13"/>
        <v>425</v>
      </c>
    </row>
    <row r="137" spans="1:16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  <c r="J137" s="151"/>
      <c r="K137" s="151"/>
      <c r="L137" s="151"/>
      <c r="M137" s="151"/>
      <c r="N137" s="151"/>
      <c r="O137" s="151"/>
      <c r="P137" s="151">
        <f t="shared" si="13"/>
        <v>0</v>
      </c>
    </row>
    <row r="138" spans="1:16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  <c r="J138" s="151"/>
      <c r="K138" s="151"/>
      <c r="L138" s="151"/>
      <c r="M138" s="151"/>
      <c r="N138" s="151"/>
      <c r="O138" s="151"/>
      <c r="P138" s="151">
        <f t="shared" si="13"/>
        <v>0</v>
      </c>
    </row>
    <row r="139" spans="1:16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  <c r="J139" s="151"/>
      <c r="K139" s="151"/>
      <c r="L139" s="151"/>
      <c r="M139" s="151"/>
      <c r="N139" s="151"/>
      <c r="O139" s="151"/>
      <c r="P139" s="151">
        <f t="shared" si="13"/>
        <v>0</v>
      </c>
    </row>
    <row r="140" spans="1:16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  <c r="J140" s="151"/>
      <c r="K140" s="151"/>
      <c r="L140" s="151"/>
      <c r="M140" s="151"/>
      <c r="N140" s="151"/>
      <c r="O140" s="151"/>
      <c r="P140" s="151">
        <f t="shared" si="13"/>
        <v>0</v>
      </c>
    </row>
    <row r="141" spans="1:16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  <c r="J141" s="151"/>
      <c r="K141" s="151"/>
      <c r="L141" s="151"/>
      <c r="M141" s="151"/>
      <c r="N141" s="151"/>
      <c r="O141" s="151"/>
      <c r="P141" s="151">
        <f t="shared" si="13"/>
        <v>0</v>
      </c>
    </row>
    <row r="142" spans="1:16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  <c r="J142" s="151"/>
      <c r="K142" s="151"/>
      <c r="L142" s="151"/>
      <c r="M142" s="151"/>
      <c r="N142" s="151"/>
      <c r="O142" s="151"/>
      <c r="P142" s="151">
        <f t="shared" si="13"/>
        <v>0</v>
      </c>
    </row>
    <row r="143" spans="1:16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  <c r="J143" s="151"/>
      <c r="K143" s="151"/>
      <c r="L143" s="151"/>
      <c r="M143" s="151"/>
      <c r="N143" s="151"/>
      <c r="O143" s="151"/>
      <c r="P143" s="151">
        <f t="shared" si="13"/>
        <v>0</v>
      </c>
    </row>
    <row r="144" spans="1:16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  <c r="J144" s="151"/>
      <c r="K144" s="151"/>
      <c r="L144" s="151"/>
      <c r="M144" s="151"/>
      <c r="N144" s="151">
        <v>220</v>
      </c>
      <c r="O144" s="151"/>
      <c r="P144" s="151">
        <f t="shared" si="13"/>
        <v>220</v>
      </c>
    </row>
    <row r="145" spans="1:16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16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 t="shared" ref="F146:P146" si="14">SUM(F148:F171)</f>
        <v>5758</v>
      </c>
      <c r="G146" s="16">
        <f t="shared" si="14"/>
        <v>6358</v>
      </c>
      <c r="H146" s="16">
        <f t="shared" si="14"/>
        <v>5685</v>
      </c>
      <c r="I146" s="16">
        <f t="shared" si="14"/>
        <v>192</v>
      </c>
      <c r="J146" s="16">
        <f t="shared" si="14"/>
        <v>0</v>
      </c>
      <c r="K146" s="16">
        <f t="shared" si="14"/>
        <v>0</v>
      </c>
      <c r="L146" s="16">
        <f t="shared" si="14"/>
        <v>0</v>
      </c>
      <c r="M146" s="16">
        <f>SUM(M148:M184)</f>
        <v>94</v>
      </c>
      <c r="N146" s="16">
        <f>SUM(N148:N184)</f>
        <v>157</v>
      </c>
      <c r="O146" s="16">
        <f>SUM(O148:O184)</f>
        <v>60</v>
      </c>
      <c r="P146" s="16">
        <f t="shared" si="14"/>
        <v>503</v>
      </c>
    </row>
    <row r="147" spans="1:16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16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  <c r="J148" s="151"/>
      <c r="K148" s="151"/>
      <c r="L148" s="151"/>
      <c r="M148" s="151"/>
      <c r="N148" s="151"/>
      <c r="O148" s="151"/>
      <c r="P148" s="151">
        <f>SUM(I148:O148)</f>
        <v>0</v>
      </c>
    </row>
    <row r="149" spans="1:16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  <c r="J149" s="151"/>
      <c r="K149" s="151"/>
      <c r="L149" s="151"/>
      <c r="M149" s="151"/>
      <c r="N149" s="151"/>
      <c r="O149" s="151"/>
      <c r="P149" s="151">
        <f t="shared" ref="P149:P184" si="15">SUM(I149:O149)</f>
        <v>0</v>
      </c>
    </row>
    <row r="150" spans="1:16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  <c r="J150" s="151"/>
      <c r="K150" s="151"/>
      <c r="L150" s="151"/>
      <c r="M150" s="151"/>
      <c r="N150" s="151"/>
      <c r="O150" s="151"/>
      <c r="P150" s="151">
        <f t="shared" si="15"/>
        <v>0</v>
      </c>
    </row>
    <row r="151" spans="1:16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  <c r="J151" s="151"/>
      <c r="K151" s="151"/>
      <c r="L151" s="151"/>
      <c r="M151" s="151"/>
      <c r="N151" s="151"/>
      <c r="O151" s="151"/>
      <c r="P151" s="151">
        <f t="shared" si="15"/>
        <v>0</v>
      </c>
    </row>
    <row r="152" spans="1:16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  <c r="J152" s="151"/>
      <c r="K152" s="151"/>
      <c r="L152" s="151"/>
      <c r="M152" s="151"/>
      <c r="N152" s="151">
        <v>79</v>
      </c>
      <c r="O152" s="151"/>
      <c r="P152" s="151">
        <f t="shared" si="15"/>
        <v>79</v>
      </c>
    </row>
    <row r="153" spans="1:16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  <c r="J153" s="151"/>
      <c r="K153" s="151"/>
      <c r="L153" s="151"/>
      <c r="M153" s="151"/>
      <c r="N153" s="151">
        <v>28</v>
      </c>
      <c r="O153" s="151"/>
      <c r="P153" s="151">
        <f t="shared" si="15"/>
        <v>28</v>
      </c>
    </row>
    <row r="154" spans="1:16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  <c r="J154" s="151"/>
      <c r="K154" s="151"/>
      <c r="L154" s="151"/>
      <c r="M154" s="151"/>
      <c r="N154" s="151"/>
      <c r="O154" s="151"/>
      <c r="P154" s="151">
        <f t="shared" si="15"/>
        <v>0</v>
      </c>
    </row>
    <row r="155" spans="1:16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  <c r="J155" s="151"/>
      <c r="K155" s="151"/>
      <c r="L155" s="151"/>
      <c r="M155" s="151"/>
      <c r="N155" s="151"/>
      <c r="O155" s="151"/>
      <c r="P155" s="151">
        <f t="shared" si="15"/>
        <v>0</v>
      </c>
    </row>
    <row r="156" spans="1:16" x14ac:dyDescent="0.2">
      <c r="A156" s="27" t="s">
        <v>231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151">
        <v>62</v>
      </c>
      <c r="J156" s="151"/>
      <c r="K156" s="151"/>
      <c r="L156" s="151"/>
      <c r="M156" s="151"/>
      <c r="N156" s="151"/>
      <c r="O156" s="151"/>
      <c r="P156" s="151">
        <f t="shared" si="15"/>
        <v>62</v>
      </c>
    </row>
    <row r="157" spans="1:16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  <c r="J157" s="151"/>
      <c r="K157" s="151"/>
      <c r="L157" s="151"/>
      <c r="M157" s="151"/>
      <c r="N157" s="151"/>
      <c r="O157" s="151"/>
      <c r="P157" s="151">
        <f t="shared" si="15"/>
        <v>0</v>
      </c>
    </row>
    <row r="158" spans="1:16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151">
        <v>61</v>
      </c>
      <c r="J158" s="151"/>
      <c r="K158" s="151"/>
      <c r="L158" s="151"/>
      <c r="M158" s="151">
        <v>28</v>
      </c>
      <c r="N158" s="151"/>
      <c r="O158" s="151"/>
      <c r="P158" s="151">
        <f t="shared" si="15"/>
        <v>89</v>
      </c>
    </row>
    <row r="159" spans="1:16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151">
        <v>10</v>
      </c>
      <c r="J159" s="151"/>
      <c r="K159" s="151"/>
      <c r="L159" s="151"/>
      <c r="M159" s="151"/>
      <c r="N159" s="151"/>
      <c r="O159" s="151"/>
      <c r="P159" s="151">
        <f t="shared" si="15"/>
        <v>10</v>
      </c>
    </row>
    <row r="160" spans="1:16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151">
        <v>49</v>
      </c>
      <c r="J160" s="151"/>
      <c r="K160" s="151"/>
      <c r="L160" s="151"/>
      <c r="M160" s="151"/>
      <c r="N160" s="151"/>
      <c r="O160" s="151"/>
      <c r="P160" s="151">
        <f t="shared" si="15"/>
        <v>49</v>
      </c>
    </row>
    <row r="161" spans="1:16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  <c r="J161" s="151"/>
      <c r="K161" s="151"/>
      <c r="L161" s="151"/>
      <c r="M161" s="151"/>
      <c r="N161" s="151">
        <v>50</v>
      </c>
      <c r="O161" s="151">
        <v>60</v>
      </c>
      <c r="P161" s="151">
        <f t="shared" si="15"/>
        <v>110</v>
      </c>
    </row>
    <row r="162" spans="1:16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  <c r="J162" s="151"/>
      <c r="K162" s="151"/>
      <c r="L162" s="151"/>
      <c r="M162" s="151">
        <v>50</v>
      </c>
      <c r="N162" s="151"/>
      <c r="O162" s="151"/>
      <c r="P162" s="151">
        <f t="shared" si="15"/>
        <v>50</v>
      </c>
    </row>
    <row r="163" spans="1:16" x14ac:dyDescent="0.2">
      <c r="A163" s="27" t="s">
        <v>233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  <c r="J163" s="151"/>
      <c r="K163" s="151"/>
      <c r="L163" s="151"/>
      <c r="M163" s="151"/>
      <c r="N163" s="151"/>
      <c r="O163" s="151"/>
      <c r="P163" s="151">
        <f t="shared" si="15"/>
        <v>0</v>
      </c>
    </row>
    <row r="164" spans="1:16" x14ac:dyDescent="0.2">
      <c r="A164" s="27" t="s">
        <v>232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151">
        <v>10</v>
      </c>
      <c r="J164" s="151"/>
      <c r="K164" s="151"/>
      <c r="L164" s="151"/>
      <c r="M164" s="151">
        <v>16</v>
      </c>
      <c r="N164" s="151"/>
      <c r="O164" s="151"/>
      <c r="P164" s="151">
        <f t="shared" si="15"/>
        <v>26</v>
      </c>
    </row>
    <row r="165" spans="1:16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  <c r="J165" s="151"/>
      <c r="K165" s="151"/>
      <c r="L165" s="151"/>
      <c r="M165" s="151"/>
      <c r="N165" s="151"/>
      <c r="O165" s="151"/>
      <c r="P165" s="151">
        <f t="shared" si="15"/>
        <v>0</v>
      </c>
    </row>
    <row r="166" spans="1:16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  <c r="J166" s="151"/>
      <c r="K166" s="151"/>
      <c r="L166" s="151"/>
      <c r="M166" s="151"/>
      <c r="N166" s="151"/>
      <c r="O166" s="151"/>
      <c r="P166" s="151">
        <f t="shared" si="15"/>
        <v>0</v>
      </c>
    </row>
    <row r="167" spans="1:16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  <c r="J167" s="151"/>
      <c r="K167" s="151"/>
      <c r="L167" s="151"/>
      <c r="M167" s="151"/>
      <c r="N167" s="151"/>
      <c r="O167" s="151"/>
      <c r="P167" s="151">
        <f t="shared" si="15"/>
        <v>0</v>
      </c>
    </row>
    <row r="168" spans="1:16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  <c r="J168" s="151"/>
      <c r="K168" s="151"/>
      <c r="L168" s="151"/>
      <c r="M168" s="151"/>
      <c r="N168" s="151"/>
      <c r="O168" s="151"/>
      <c r="P168" s="151">
        <f t="shared" si="15"/>
        <v>0</v>
      </c>
    </row>
    <row r="169" spans="1:16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  <c r="J169" s="151"/>
      <c r="K169" s="151"/>
      <c r="L169" s="151"/>
      <c r="M169" s="151"/>
      <c r="N169" s="151"/>
      <c r="O169" s="151"/>
      <c r="P169" s="151">
        <f t="shared" si="15"/>
        <v>0</v>
      </c>
    </row>
    <row r="170" spans="1:16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  <c r="J170" s="151"/>
      <c r="K170" s="151"/>
      <c r="L170" s="151"/>
      <c r="M170" s="151"/>
      <c r="N170" s="151"/>
      <c r="O170" s="151"/>
      <c r="P170" s="151">
        <f t="shared" si="15"/>
        <v>0</v>
      </c>
    </row>
    <row r="171" spans="1:16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  <c r="J171" s="151"/>
      <c r="K171" s="151"/>
      <c r="L171" s="151"/>
      <c r="M171" s="151"/>
      <c r="N171" s="151"/>
      <c r="O171" s="151"/>
      <c r="P171" s="151">
        <f t="shared" si="15"/>
        <v>0</v>
      </c>
    </row>
    <row r="172" spans="1:16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  <c r="J172" s="151"/>
      <c r="K172" s="151"/>
      <c r="L172" s="151"/>
      <c r="M172" s="151"/>
      <c r="N172" s="151"/>
      <c r="O172" s="151"/>
      <c r="P172" s="151">
        <f t="shared" si="15"/>
        <v>0</v>
      </c>
    </row>
    <row r="173" spans="1:16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  <c r="J173" s="151"/>
      <c r="K173" s="151"/>
      <c r="L173" s="151"/>
      <c r="M173" s="151"/>
      <c r="N173" s="151"/>
      <c r="O173" s="151"/>
      <c r="P173" s="151">
        <f t="shared" si="15"/>
        <v>0</v>
      </c>
    </row>
    <row r="174" spans="1:16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  <c r="J174" s="151"/>
      <c r="K174" s="151"/>
      <c r="L174" s="151"/>
      <c r="M174" s="151"/>
      <c r="N174" s="151"/>
      <c r="O174" s="151"/>
      <c r="P174" s="151">
        <f t="shared" si="15"/>
        <v>0</v>
      </c>
    </row>
    <row r="175" spans="1:16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  <c r="J175" s="151"/>
      <c r="K175" s="151"/>
      <c r="L175" s="151"/>
      <c r="M175" s="151"/>
      <c r="N175" s="151"/>
      <c r="O175" s="151"/>
      <c r="P175" s="151">
        <f t="shared" si="15"/>
        <v>0</v>
      </c>
    </row>
    <row r="176" spans="1:16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  <c r="J176" s="151"/>
      <c r="K176" s="151"/>
      <c r="L176" s="151"/>
      <c r="M176" s="151"/>
      <c r="N176" s="151"/>
      <c r="O176" s="151"/>
      <c r="P176" s="151">
        <f t="shared" si="15"/>
        <v>0</v>
      </c>
    </row>
    <row r="177" spans="1:16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  <c r="J177" s="151"/>
      <c r="K177" s="151"/>
      <c r="L177" s="151"/>
      <c r="M177" s="151"/>
      <c r="N177" s="151"/>
      <c r="O177" s="151"/>
      <c r="P177" s="151">
        <f t="shared" si="15"/>
        <v>0</v>
      </c>
    </row>
    <row r="178" spans="1:16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  <c r="J178" s="151"/>
      <c r="K178" s="151"/>
      <c r="L178" s="151"/>
      <c r="M178" s="151"/>
      <c r="N178" s="151"/>
      <c r="O178" s="151"/>
      <c r="P178" s="151">
        <f t="shared" si="15"/>
        <v>0</v>
      </c>
    </row>
    <row r="179" spans="1:16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  <c r="J179" s="151"/>
      <c r="K179" s="151"/>
      <c r="L179" s="151"/>
      <c r="M179" s="151"/>
      <c r="N179" s="151"/>
      <c r="O179" s="151"/>
      <c r="P179" s="151">
        <f t="shared" si="15"/>
        <v>0</v>
      </c>
    </row>
    <row r="180" spans="1:16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  <c r="J180" s="151"/>
      <c r="K180" s="151"/>
      <c r="L180" s="151"/>
      <c r="M180" s="151"/>
      <c r="N180" s="151"/>
      <c r="O180" s="151"/>
      <c r="P180" s="151">
        <f t="shared" si="15"/>
        <v>0</v>
      </c>
    </row>
    <row r="181" spans="1:16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  <c r="J181" s="151"/>
      <c r="K181" s="151"/>
      <c r="L181" s="151"/>
      <c r="M181" s="151"/>
      <c r="N181" s="151"/>
      <c r="O181" s="151"/>
      <c r="P181" s="151">
        <f t="shared" si="15"/>
        <v>0</v>
      </c>
    </row>
    <row r="182" spans="1:16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  <c r="J182" s="151"/>
      <c r="K182" s="151"/>
      <c r="L182" s="151"/>
      <c r="M182" s="151"/>
      <c r="N182" s="151"/>
      <c r="O182" s="151"/>
      <c r="P182" s="151">
        <f t="shared" si="15"/>
        <v>0</v>
      </c>
    </row>
    <row r="183" spans="1:16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  <c r="J183" s="151"/>
      <c r="K183" s="151"/>
      <c r="L183" s="151"/>
      <c r="M183" s="151"/>
      <c r="N183" s="151"/>
      <c r="O183" s="151"/>
      <c r="P183" s="151">
        <f t="shared" si="15"/>
        <v>0</v>
      </c>
    </row>
    <row r="184" spans="1:16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  <c r="J184" s="151"/>
      <c r="K184" s="151"/>
      <c r="L184" s="151"/>
      <c r="M184" s="151"/>
      <c r="N184" s="151"/>
      <c r="O184" s="151"/>
      <c r="P184" s="151">
        <f t="shared" si="15"/>
        <v>0</v>
      </c>
    </row>
    <row r="185" spans="1:16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16" ht="12" thickBot="1" x14ac:dyDescent="0.25">
      <c r="A186" s="110" t="s">
        <v>180</v>
      </c>
      <c r="B186" s="111"/>
      <c r="C186" s="45"/>
      <c r="D186" s="46"/>
      <c r="E186" s="16">
        <f t="shared" ref="E186:P186" si="16">SUM(E188:E208)</f>
        <v>25696.444999999996</v>
      </c>
      <c r="F186" s="16">
        <f t="shared" si="16"/>
        <v>2297</v>
      </c>
      <c r="G186" s="16">
        <f t="shared" si="16"/>
        <v>2297</v>
      </c>
      <c r="H186" s="16">
        <f t="shared" si="16"/>
        <v>2108</v>
      </c>
      <c r="I186" s="16">
        <f t="shared" si="16"/>
        <v>85</v>
      </c>
      <c r="J186" s="16">
        <f t="shared" si="16"/>
        <v>102</v>
      </c>
      <c r="K186" s="16">
        <f t="shared" si="16"/>
        <v>104</v>
      </c>
      <c r="L186" s="16">
        <f t="shared" si="16"/>
        <v>186</v>
      </c>
      <c r="M186" s="16">
        <f>SUM(M188:M208)</f>
        <v>194</v>
      </c>
      <c r="N186" s="16">
        <f>SUM(N188:N208)</f>
        <v>208</v>
      </c>
      <c r="O186" s="16">
        <f>SUM(O188:O208)</f>
        <v>49</v>
      </c>
      <c r="P186" s="16">
        <f t="shared" si="16"/>
        <v>928</v>
      </c>
    </row>
    <row r="187" spans="1:16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16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  <c r="J188" s="151"/>
      <c r="K188" s="151"/>
      <c r="L188" s="151"/>
      <c r="M188" s="151"/>
      <c r="N188" s="151"/>
      <c r="O188" s="151"/>
      <c r="P188" s="151">
        <f>SUM(I188:O188)</f>
        <v>0</v>
      </c>
    </row>
    <row r="189" spans="1:16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  <c r="J189" s="151"/>
      <c r="K189" s="151"/>
      <c r="L189" s="151"/>
      <c r="M189" s="151"/>
      <c r="N189" s="151"/>
      <c r="O189" s="151"/>
      <c r="P189" s="151">
        <f t="shared" ref="P189:P208" si="17">SUM(I189:O189)</f>
        <v>0</v>
      </c>
    </row>
    <row r="190" spans="1:16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  <c r="J190" s="151"/>
      <c r="K190" s="151"/>
      <c r="L190" s="151"/>
      <c r="M190" s="151"/>
      <c r="N190" s="151"/>
      <c r="O190" s="151"/>
      <c r="P190" s="151">
        <f t="shared" si="17"/>
        <v>0</v>
      </c>
    </row>
    <row r="191" spans="1:16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  <c r="J191" s="151"/>
      <c r="K191" s="151"/>
      <c r="L191" s="151"/>
      <c r="M191" s="151"/>
      <c r="N191" s="151"/>
      <c r="O191" s="151"/>
      <c r="P191" s="151">
        <f t="shared" si="17"/>
        <v>0</v>
      </c>
    </row>
    <row r="192" spans="1:16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  <c r="J192" s="151"/>
      <c r="K192" s="151"/>
      <c r="L192" s="151"/>
      <c r="M192" s="151"/>
      <c r="N192" s="151"/>
      <c r="O192" s="151"/>
      <c r="P192" s="151">
        <f t="shared" si="17"/>
        <v>0</v>
      </c>
    </row>
    <row r="193" spans="1:16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  <c r="J193" s="151"/>
      <c r="K193" s="151"/>
      <c r="L193" s="151"/>
      <c r="M193" s="151"/>
      <c r="N193" s="151"/>
      <c r="O193" s="151"/>
      <c r="P193" s="151">
        <f t="shared" si="17"/>
        <v>0</v>
      </c>
    </row>
    <row r="194" spans="1:16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  <c r="J194" s="151"/>
      <c r="K194" s="151"/>
      <c r="L194" s="151"/>
      <c r="M194" s="151"/>
      <c r="N194" s="151"/>
      <c r="O194" s="151"/>
      <c r="P194" s="151">
        <f t="shared" si="17"/>
        <v>0</v>
      </c>
    </row>
    <row r="195" spans="1:16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  <c r="J195" s="151"/>
      <c r="K195" s="151"/>
      <c r="L195" s="151"/>
      <c r="M195" s="151"/>
      <c r="N195" s="151"/>
      <c r="O195" s="151"/>
      <c r="P195" s="151">
        <f t="shared" si="17"/>
        <v>0</v>
      </c>
    </row>
    <row r="196" spans="1:16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  <c r="J196" s="151"/>
      <c r="K196" s="151"/>
      <c r="L196" s="151"/>
      <c r="M196" s="151"/>
      <c r="N196" s="151"/>
      <c r="O196" s="151"/>
      <c r="P196" s="151">
        <f t="shared" si="17"/>
        <v>0</v>
      </c>
    </row>
    <row r="197" spans="1:16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  <c r="J197" s="151"/>
      <c r="K197" s="151"/>
      <c r="L197" s="151"/>
      <c r="M197" s="151"/>
      <c r="N197" s="151"/>
      <c r="O197" s="151"/>
      <c r="P197" s="151">
        <f t="shared" si="17"/>
        <v>0</v>
      </c>
    </row>
    <row r="198" spans="1:16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  <c r="J198" s="151"/>
      <c r="K198" s="151"/>
      <c r="L198" s="151"/>
      <c r="M198" s="151"/>
      <c r="N198" s="151"/>
      <c r="O198" s="151"/>
      <c r="P198" s="151">
        <f t="shared" si="17"/>
        <v>0</v>
      </c>
    </row>
    <row r="199" spans="1:16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  <c r="J199" s="151"/>
      <c r="K199" s="151"/>
      <c r="L199" s="151"/>
      <c r="M199" s="151"/>
      <c r="N199" s="151"/>
      <c r="O199" s="151"/>
      <c r="P199" s="151">
        <f t="shared" si="17"/>
        <v>0</v>
      </c>
    </row>
    <row r="200" spans="1:16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  <c r="J200" s="151"/>
      <c r="K200" s="151"/>
      <c r="L200" s="151"/>
      <c r="M200" s="151"/>
      <c r="N200" s="151"/>
      <c r="O200" s="151"/>
      <c r="P200" s="151">
        <f t="shared" si="17"/>
        <v>0</v>
      </c>
    </row>
    <row r="201" spans="1:16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  <c r="J201" s="151"/>
      <c r="K201" s="151"/>
      <c r="L201" s="151"/>
      <c r="M201" s="151"/>
      <c r="N201" s="151"/>
      <c r="O201" s="151"/>
      <c r="P201" s="151">
        <f t="shared" si="17"/>
        <v>0</v>
      </c>
    </row>
    <row r="202" spans="1:16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  <c r="J202" s="151"/>
      <c r="K202" s="151"/>
      <c r="L202" s="151"/>
      <c r="M202" s="151"/>
      <c r="N202" s="151"/>
      <c r="O202" s="151"/>
      <c r="P202" s="151">
        <f t="shared" si="17"/>
        <v>0</v>
      </c>
    </row>
    <row r="203" spans="1:16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  <c r="J203" s="151"/>
      <c r="K203" s="151"/>
      <c r="L203" s="151">
        <v>16</v>
      </c>
      <c r="M203" s="151"/>
      <c r="N203" s="151"/>
      <c r="O203" s="151"/>
      <c r="P203" s="151">
        <f t="shared" si="17"/>
        <v>16</v>
      </c>
    </row>
    <row r="204" spans="1:16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  <c r="J204" s="151"/>
      <c r="K204" s="151"/>
      <c r="L204" s="151">
        <v>8</v>
      </c>
      <c r="M204" s="151"/>
      <c r="N204" s="151"/>
      <c r="O204" s="151"/>
      <c r="P204" s="151">
        <f t="shared" si="17"/>
        <v>8</v>
      </c>
    </row>
    <row r="205" spans="1:16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  <c r="J205" s="151">
        <v>62</v>
      </c>
      <c r="K205" s="151"/>
      <c r="L205" s="151">
        <v>36</v>
      </c>
      <c r="M205" s="151">
        <v>82</v>
      </c>
      <c r="N205" s="151">
        <v>48</v>
      </c>
      <c r="O205" s="151"/>
      <c r="P205" s="151">
        <f t="shared" si="17"/>
        <v>228</v>
      </c>
    </row>
    <row r="206" spans="1:16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  <c r="J206" s="151"/>
      <c r="K206" s="151">
        <v>56</v>
      </c>
      <c r="L206" s="151">
        <v>18</v>
      </c>
      <c r="M206" s="151">
        <v>10</v>
      </c>
      <c r="N206" s="151">
        <v>30</v>
      </c>
      <c r="O206" s="151"/>
      <c r="P206" s="151">
        <f t="shared" si="17"/>
        <v>143</v>
      </c>
    </row>
    <row r="207" spans="1:16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  <c r="J207" s="151"/>
      <c r="K207" s="151"/>
      <c r="L207" s="151"/>
      <c r="M207" s="151"/>
      <c r="N207" s="151"/>
      <c r="O207" s="151"/>
      <c r="P207" s="151">
        <f t="shared" si="17"/>
        <v>0</v>
      </c>
    </row>
    <row r="208" spans="1:16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  <c r="J208" s="151">
        <v>40</v>
      </c>
      <c r="K208" s="151">
        <v>48</v>
      </c>
      <c r="L208" s="151">
        <v>108</v>
      </c>
      <c r="M208" s="151">
        <v>102</v>
      </c>
      <c r="N208" s="151">
        <v>130</v>
      </c>
      <c r="O208" s="151">
        <v>49</v>
      </c>
      <c r="P208" s="151">
        <f t="shared" si="17"/>
        <v>533</v>
      </c>
    </row>
    <row r="209" spans="1:16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6" ht="12" thickBot="1" x14ac:dyDescent="0.25">
      <c r="A210" s="13" t="s">
        <v>199</v>
      </c>
      <c r="B210" s="14"/>
      <c r="C210" s="122"/>
      <c r="D210" s="123"/>
      <c r="E210" s="124">
        <f t="shared" ref="E210:P210" si="18">E186+E146+E131+E104+E93+E69+E43+E32+E8</f>
        <v>557364.21565046604</v>
      </c>
      <c r="F210" s="124">
        <f t="shared" si="18"/>
        <v>33264</v>
      </c>
      <c r="G210" s="124">
        <f t="shared" si="18"/>
        <v>34980</v>
      </c>
      <c r="H210" s="124">
        <f t="shared" si="18"/>
        <v>25719</v>
      </c>
      <c r="I210" s="124">
        <f t="shared" si="18"/>
        <v>1987</v>
      </c>
      <c r="J210" s="124">
        <f t="shared" si="18"/>
        <v>750</v>
      </c>
      <c r="K210" s="124">
        <f t="shared" si="18"/>
        <v>694</v>
      </c>
      <c r="L210" s="124">
        <f t="shared" si="18"/>
        <v>639</v>
      </c>
      <c r="M210" s="124">
        <f t="shared" si="18"/>
        <v>1136</v>
      </c>
      <c r="N210" s="124">
        <f t="shared" si="18"/>
        <v>2251</v>
      </c>
      <c r="O210" s="124">
        <f t="shared" si="18"/>
        <v>1213</v>
      </c>
      <c r="P210" s="124">
        <f t="shared" si="18"/>
        <v>8670</v>
      </c>
    </row>
    <row r="211" spans="1:16" x14ac:dyDescent="0.2">
      <c r="A211" s="1"/>
      <c r="B211" s="1"/>
      <c r="C211" s="1"/>
      <c r="D211" s="1"/>
      <c r="E211" s="1"/>
      <c r="F211" s="1"/>
      <c r="G211" s="1"/>
    </row>
    <row r="212" spans="1:16" x14ac:dyDescent="0.2">
      <c r="A212" s="1"/>
      <c r="B212" s="1"/>
      <c r="C212" s="1"/>
      <c r="D212" s="1"/>
      <c r="E212" s="1"/>
      <c r="F212" s="1"/>
      <c r="G212" s="1"/>
    </row>
  </sheetData>
  <autoFilter ref="A9:P210" xr:uid="{00000000-0009-0000-0000-000005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12"/>
  <sheetViews>
    <sheetView topLeftCell="A172" workbookViewId="0">
      <selection activeCell="P212" sqref="P212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6" width="12.5703125" style="3" customWidth="1"/>
    <col min="17" max="17" width="12.28515625" style="3" customWidth="1"/>
    <col min="18" max="18" width="11.7109375" style="3" customWidth="1"/>
    <col min="19" max="19" width="13.140625" style="3" customWidth="1"/>
    <col min="20" max="16384" width="30" style="3"/>
  </cols>
  <sheetData>
    <row r="1" spans="1:17" x14ac:dyDescent="0.2">
      <c r="A1" s="1"/>
      <c r="B1" s="1"/>
      <c r="C1" s="2"/>
      <c r="D1" s="2"/>
      <c r="E1" s="2"/>
      <c r="F1" s="1"/>
      <c r="G1" s="1"/>
    </row>
    <row r="2" spans="1:17" x14ac:dyDescent="0.2">
      <c r="A2" s="161" t="s">
        <v>226</v>
      </c>
      <c r="B2" s="161"/>
      <c r="C2" s="161"/>
      <c r="D2" s="161"/>
      <c r="E2" s="161"/>
      <c r="F2" s="161"/>
      <c r="G2" s="161"/>
      <c r="H2" s="161"/>
      <c r="I2" s="161"/>
    </row>
    <row r="3" spans="1:17" x14ac:dyDescent="0.2">
      <c r="A3" s="159" t="s">
        <v>227</v>
      </c>
      <c r="B3" s="159"/>
      <c r="C3" s="159"/>
      <c r="D3" s="159"/>
      <c r="E3" s="159"/>
      <c r="F3" s="159"/>
      <c r="G3" s="159"/>
      <c r="H3" s="159"/>
      <c r="I3" s="159"/>
    </row>
    <row r="4" spans="1:17" ht="12" thickBot="1" x14ac:dyDescent="0.25">
      <c r="A4" s="1"/>
      <c r="B4" s="1"/>
      <c r="C4" s="2"/>
      <c r="D4" s="2"/>
      <c r="E4" s="2"/>
      <c r="F4" s="1"/>
      <c r="G4" s="1"/>
    </row>
    <row r="5" spans="1:17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3">
        <v>45322</v>
      </c>
      <c r="J6" s="153">
        <v>45350</v>
      </c>
      <c r="K6" s="153">
        <v>45352</v>
      </c>
      <c r="L6" s="153">
        <v>45384</v>
      </c>
      <c r="M6" s="153">
        <v>45415</v>
      </c>
      <c r="N6" s="153">
        <v>45447</v>
      </c>
      <c r="O6" s="153">
        <v>45478</v>
      </c>
      <c r="P6" s="153">
        <v>45509</v>
      </c>
      <c r="Q6" s="152" t="s">
        <v>223</v>
      </c>
    </row>
    <row r="7" spans="1:17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7" ht="12" thickBot="1" x14ac:dyDescent="0.25">
      <c r="A8" s="13" t="s">
        <v>8</v>
      </c>
      <c r="B8" s="14"/>
      <c r="C8" s="15"/>
      <c r="D8" s="14"/>
      <c r="E8" s="16">
        <f t="shared" ref="E8:Q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41</v>
      </c>
      <c r="L8" s="16">
        <f>SUM(L10:L30)</f>
        <v>43</v>
      </c>
      <c r="M8" s="16">
        <f>SUM(M10:M30)</f>
        <v>28</v>
      </c>
      <c r="N8" s="16">
        <f>SUM(N10:N30)</f>
        <v>12</v>
      </c>
      <c r="O8" s="16">
        <f>SUM(O10:O30)</f>
        <v>116</v>
      </c>
      <c r="P8" s="16">
        <f>SUM(P10:P30)</f>
        <v>3</v>
      </c>
      <c r="Q8" s="16">
        <f t="shared" si="0"/>
        <v>345</v>
      </c>
    </row>
    <row r="9" spans="1:17" x14ac:dyDescent="0.2">
      <c r="A9" s="17"/>
      <c r="B9" s="17"/>
      <c r="C9" s="17"/>
      <c r="D9" s="17"/>
      <c r="E9" s="17"/>
      <c r="F9" s="1"/>
      <c r="G9" s="1"/>
      <c r="J9" s="127"/>
      <c r="K9" s="127"/>
      <c r="L9" s="127"/>
      <c r="M9" s="127"/>
      <c r="N9" s="127"/>
      <c r="O9" s="127"/>
      <c r="P9" s="127"/>
    </row>
    <row r="10" spans="1:17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/>
      <c r="L10" s="151"/>
      <c r="M10" s="151"/>
      <c r="N10" s="151"/>
      <c r="O10" s="151"/>
      <c r="P10" s="151"/>
      <c r="Q10" s="151">
        <f>SUM(I10:P10)</f>
        <v>0</v>
      </c>
    </row>
    <row r="11" spans="1:17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/>
      <c r="L11" s="151"/>
      <c r="M11" s="151"/>
      <c r="N11" s="151"/>
      <c r="O11" s="151"/>
      <c r="P11" s="151"/>
      <c r="Q11" s="151">
        <f t="shared" ref="Q11:Q30" si="1">SUM(I11:P11)</f>
        <v>0</v>
      </c>
    </row>
    <row r="12" spans="1:17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/>
      <c r="L12" s="151"/>
      <c r="M12" s="151"/>
      <c r="N12" s="151"/>
      <c r="O12" s="151"/>
      <c r="P12" s="151"/>
      <c r="Q12" s="151">
        <f t="shared" si="1"/>
        <v>0</v>
      </c>
    </row>
    <row r="13" spans="1:17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/>
      <c r="L13" s="151"/>
      <c r="M13" s="151"/>
      <c r="N13" s="151"/>
      <c r="O13" s="151"/>
      <c r="P13" s="151"/>
      <c r="Q13" s="151">
        <f t="shared" si="1"/>
        <v>0</v>
      </c>
    </row>
    <row r="14" spans="1:17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/>
      <c r="L14" s="151"/>
      <c r="M14" s="151"/>
      <c r="N14" s="151"/>
      <c r="O14" s="151"/>
      <c r="P14" s="151"/>
      <c r="Q14" s="151">
        <f t="shared" si="1"/>
        <v>0</v>
      </c>
    </row>
    <row r="15" spans="1:17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/>
      <c r="L15" s="151"/>
      <c r="M15" s="151"/>
      <c r="N15" s="151"/>
      <c r="O15" s="151"/>
      <c r="P15" s="151"/>
      <c r="Q15" s="151">
        <f t="shared" si="1"/>
        <v>0</v>
      </c>
    </row>
    <row r="16" spans="1:17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/>
      <c r="L16" s="151"/>
      <c r="M16" s="151"/>
      <c r="N16" s="151"/>
      <c r="O16" s="151"/>
      <c r="P16" s="151"/>
      <c r="Q16" s="151">
        <f t="shared" si="1"/>
        <v>0</v>
      </c>
    </row>
    <row r="17" spans="1:17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/>
      <c r="L17" s="151">
        <v>38</v>
      </c>
      <c r="M17" s="151"/>
      <c r="N17" s="151"/>
      <c r="O17" s="151"/>
      <c r="P17" s="151"/>
      <c r="Q17" s="151">
        <f t="shared" si="1"/>
        <v>38</v>
      </c>
    </row>
    <row r="18" spans="1:17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/>
      <c r="L18" s="151"/>
      <c r="M18" s="151"/>
      <c r="N18" s="151"/>
      <c r="O18" s="151"/>
      <c r="P18" s="151"/>
      <c r="Q18" s="151">
        <f t="shared" si="1"/>
        <v>0</v>
      </c>
    </row>
    <row r="19" spans="1:17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/>
      <c r="L19" s="151"/>
      <c r="M19" s="151"/>
      <c r="N19" s="151"/>
      <c r="O19" s="151"/>
      <c r="P19" s="151"/>
      <c r="Q19" s="151">
        <f t="shared" si="1"/>
        <v>0</v>
      </c>
    </row>
    <row r="20" spans="1:17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/>
      <c r="L20" s="151"/>
      <c r="M20" s="151"/>
      <c r="N20" s="151"/>
      <c r="O20" s="151"/>
      <c r="P20" s="151"/>
      <c r="Q20" s="151">
        <f t="shared" si="1"/>
        <v>0</v>
      </c>
    </row>
    <row r="21" spans="1:17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/>
      <c r="L21" s="151"/>
      <c r="M21" s="151"/>
      <c r="N21" s="151"/>
      <c r="O21" s="151"/>
      <c r="P21" s="151"/>
      <c r="Q21" s="151">
        <f t="shared" si="1"/>
        <v>0</v>
      </c>
    </row>
    <row r="22" spans="1:17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/>
      <c r="L22" s="151"/>
      <c r="M22" s="151"/>
      <c r="N22" s="151">
        <v>2</v>
      </c>
      <c r="O22" s="151"/>
      <c r="P22" s="151"/>
      <c r="Q22" s="151">
        <f t="shared" si="1"/>
        <v>2</v>
      </c>
    </row>
    <row r="23" spans="1:17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v>11</v>
      </c>
      <c r="L23" s="151"/>
      <c r="M23" s="151">
        <v>6</v>
      </c>
      <c r="N23" s="151">
        <v>10</v>
      </c>
      <c r="O23" s="151">
        <v>92</v>
      </c>
      <c r="P23" s="151">
        <v>3</v>
      </c>
      <c r="Q23" s="151">
        <f t="shared" si="1"/>
        <v>185</v>
      </c>
    </row>
    <row r="24" spans="1:17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/>
      <c r="L24" s="151"/>
      <c r="M24" s="151"/>
      <c r="N24" s="151"/>
      <c r="O24" s="151"/>
      <c r="P24" s="151"/>
      <c r="Q24" s="151">
        <f t="shared" si="1"/>
        <v>0</v>
      </c>
    </row>
    <row r="25" spans="1:17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/>
      <c r="L25" s="151"/>
      <c r="M25" s="151"/>
      <c r="N25" s="151"/>
      <c r="O25" s="151"/>
      <c r="P25" s="151"/>
      <c r="Q25" s="151">
        <f t="shared" si="1"/>
        <v>0</v>
      </c>
    </row>
    <row r="26" spans="1:17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/>
      <c r="L26" s="151">
        <v>5</v>
      </c>
      <c r="M26" s="151">
        <v>22</v>
      </c>
      <c r="N26" s="151"/>
      <c r="O26" s="151">
        <v>24</v>
      </c>
      <c r="P26" s="151"/>
      <c r="Q26" s="151">
        <f t="shared" si="1"/>
        <v>51</v>
      </c>
    </row>
    <row r="27" spans="1:17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v>30</v>
      </c>
      <c r="L27" s="151"/>
      <c r="M27" s="151"/>
      <c r="N27" s="151"/>
      <c r="O27" s="151"/>
      <c r="P27" s="151"/>
      <c r="Q27" s="151">
        <f t="shared" si="1"/>
        <v>69</v>
      </c>
    </row>
    <row r="28" spans="1:17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/>
      <c r="L28" s="151"/>
      <c r="M28" s="151"/>
      <c r="N28" s="151"/>
      <c r="O28" s="151"/>
      <c r="P28" s="151"/>
      <c r="Q28" s="151">
        <f t="shared" si="1"/>
        <v>0</v>
      </c>
    </row>
    <row r="29" spans="1:17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/>
      <c r="L29" s="151"/>
      <c r="M29" s="151"/>
      <c r="N29" s="151"/>
      <c r="O29" s="151"/>
      <c r="P29" s="151"/>
      <c r="Q29" s="151">
        <f t="shared" si="1"/>
        <v>0</v>
      </c>
    </row>
    <row r="30" spans="1:17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/>
      <c r="L30" s="151"/>
      <c r="M30" s="151"/>
      <c r="N30" s="151"/>
      <c r="O30" s="151"/>
      <c r="P30" s="151"/>
      <c r="Q30" s="151">
        <f t="shared" si="1"/>
        <v>0</v>
      </c>
    </row>
    <row r="31" spans="1:17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7" ht="12" thickBot="1" x14ac:dyDescent="0.25">
      <c r="A32" s="44" t="s">
        <v>42</v>
      </c>
      <c r="B32" s="45"/>
      <c r="C32" s="45"/>
      <c r="D32" s="46"/>
      <c r="E32" s="16">
        <f t="shared" ref="E32:Q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  <c r="L32" s="16">
        <f t="shared" si="2"/>
        <v>0</v>
      </c>
      <c r="M32" s="16">
        <f>SUM(M34:M41)</f>
        <v>0</v>
      </c>
      <c r="N32" s="16">
        <f>SUM(N34:N41)</f>
        <v>0</v>
      </c>
      <c r="O32" s="16">
        <f>SUM(O34:O41)</f>
        <v>0</v>
      </c>
      <c r="P32" s="16">
        <f>SUM(P34:P41)</f>
        <v>0</v>
      </c>
      <c r="Q32" s="16">
        <f t="shared" si="2"/>
        <v>0</v>
      </c>
    </row>
    <row r="33" spans="1:17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7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/>
      <c r="L34" s="151"/>
      <c r="M34" s="151"/>
      <c r="N34" s="151"/>
      <c r="O34" s="151"/>
      <c r="P34" s="151"/>
      <c r="Q34" s="151">
        <f>SUM(I34:P34)</f>
        <v>0</v>
      </c>
    </row>
    <row r="35" spans="1:17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/>
      <c r="L35" s="151"/>
      <c r="M35" s="151"/>
      <c r="N35" s="151"/>
      <c r="O35" s="151"/>
      <c r="P35" s="151"/>
      <c r="Q35" s="151">
        <f t="shared" ref="Q35:Q41" si="3">SUM(I35:P35)</f>
        <v>0</v>
      </c>
    </row>
    <row r="36" spans="1:17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/>
      <c r="L36" s="151"/>
      <c r="M36" s="151"/>
      <c r="N36" s="151"/>
      <c r="O36" s="151"/>
      <c r="P36" s="151"/>
      <c r="Q36" s="151">
        <f t="shared" si="3"/>
        <v>0</v>
      </c>
    </row>
    <row r="37" spans="1:17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/>
      <c r="L37" s="151"/>
      <c r="M37" s="151"/>
      <c r="N37" s="151"/>
      <c r="O37" s="151"/>
      <c r="P37" s="151"/>
      <c r="Q37" s="151">
        <f t="shared" si="3"/>
        <v>0</v>
      </c>
    </row>
    <row r="38" spans="1:17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/>
      <c r="L38" s="151"/>
      <c r="M38" s="151"/>
      <c r="N38" s="151"/>
      <c r="O38" s="151"/>
      <c r="P38" s="151"/>
      <c r="Q38" s="151">
        <f t="shared" si="3"/>
        <v>0</v>
      </c>
    </row>
    <row r="39" spans="1:17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/>
      <c r="L39" s="151"/>
      <c r="M39" s="151"/>
      <c r="N39" s="151"/>
      <c r="O39" s="151"/>
      <c r="P39" s="151"/>
      <c r="Q39" s="151">
        <f t="shared" si="3"/>
        <v>0</v>
      </c>
    </row>
    <row r="40" spans="1:17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/>
      <c r="L40" s="151"/>
      <c r="M40" s="151"/>
      <c r="N40" s="151"/>
      <c r="O40" s="151"/>
      <c r="P40" s="151"/>
      <c r="Q40" s="151">
        <f t="shared" si="3"/>
        <v>0</v>
      </c>
    </row>
    <row r="41" spans="1:17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/>
      <c r="L41" s="151"/>
      <c r="M41" s="151"/>
      <c r="N41" s="151"/>
      <c r="O41" s="151"/>
      <c r="P41" s="151"/>
      <c r="Q41" s="151">
        <f t="shared" si="3"/>
        <v>0</v>
      </c>
    </row>
    <row r="42" spans="1:17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7" ht="12" thickBot="1" x14ac:dyDescent="0.25">
      <c r="A43" s="13" t="s">
        <v>55</v>
      </c>
      <c r="B43" s="14"/>
      <c r="C43" s="49"/>
      <c r="D43" s="46"/>
      <c r="E43" s="16">
        <f t="shared" ref="E43:Q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107</v>
      </c>
      <c r="L43" s="16">
        <f t="shared" si="4"/>
        <v>41</v>
      </c>
      <c r="M43" s="16">
        <f>SUM(M45:M67)</f>
        <v>236</v>
      </c>
      <c r="N43" s="16">
        <f>SUM(N45:N67)</f>
        <v>0</v>
      </c>
      <c r="O43" s="16">
        <f>SUM(O45:O67)</f>
        <v>7</v>
      </c>
      <c r="P43" s="16">
        <f>SUM(P45:P67)</f>
        <v>0</v>
      </c>
      <c r="Q43" s="16">
        <f t="shared" si="4"/>
        <v>702</v>
      </c>
    </row>
    <row r="44" spans="1:17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7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/>
      <c r="L45" s="151"/>
      <c r="M45" s="151">
        <v>58</v>
      </c>
      <c r="N45" s="151"/>
      <c r="O45" s="151"/>
      <c r="P45" s="151"/>
      <c r="Q45" s="151">
        <f>SUM(I45:P45)</f>
        <v>58</v>
      </c>
    </row>
    <row r="46" spans="1:17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v>107</v>
      </c>
      <c r="L46" s="151"/>
      <c r="M46" s="151">
        <v>150</v>
      </c>
      <c r="N46" s="151"/>
      <c r="O46" s="151"/>
      <c r="P46" s="151"/>
      <c r="Q46" s="151">
        <f t="shared" ref="Q46:Q67" si="5">SUM(I46:P46)</f>
        <v>397</v>
      </c>
    </row>
    <row r="47" spans="1:17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/>
      <c r="L47" s="151"/>
      <c r="M47" s="151"/>
      <c r="N47" s="151"/>
      <c r="O47" s="151"/>
      <c r="P47" s="151"/>
      <c r="Q47" s="151">
        <f t="shared" si="5"/>
        <v>0</v>
      </c>
    </row>
    <row r="48" spans="1:17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/>
      <c r="L48" s="151"/>
      <c r="M48" s="151"/>
      <c r="N48" s="151"/>
      <c r="O48" s="151"/>
      <c r="P48" s="151"/>
      <c r="Q48" s="151">
        <f t="shared" si="5"/>
        <v>0</v>
      </c>
    </row>
    <row r="49" spans="1:17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/>
      <c r="L49" s="151"/>
      <c r="M49" s="151"/>
      <c r="N49" s="151"/>
      <c r="O49" s="151"/>
      <c r="P49" s="151"/>
      <c r="Q49" s="151">
        <f t="shared" si="5"/>
        <v>0</v>
      </c>
    </row>
    <row r="50" spans="1:17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/>
      <c r="L50" s="151"/>
      <c r="M50" s="151"/>
      <c r="N50" s="151"/>
      <c r="O50" s="151"/>
      <c r="P50" s="151"/>
      <c r="Q50" s="151">
        <f t="shared" si="5"/>
        <v>0</v>
      </c>
    </row>
    <row r="51" spans="1:17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/>
      <c r="L51" s="151"/>
      <c r="M51" s="151"/>
      <c r="N51" s="151"/>
      <c r="O51" s="151"/>
      <c r="P51" s="151"/>
      <c r="Q51" s="151">
        <f t="shared" si="5"/>
        <v>0</v>
      </c>
    </row>
    <row r="52" spans="1:17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/>
      <c r="L52" s="151"/>
      <c r="M52" s="151">
        <v>7</v>
      </c>
      <c r="N52" s="151"/>
      <c r="O52" s="151"/>
      <c r="P52" s="151"/>
      <c r="Q52" s="151">
        <f t="shared" si="5"/>
        <v>159</v>
      </c>
    </row>
    <row r="53" spans="1:17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/>
      <c r="L53" s="151"/>
      <c r="M53" s="151"/>
      <c r="N53" s="151"/>
      <c r="O53" s="151"/>
      <c r="P53" s="151"/>
      <c r="Q53" s="151">
        <f t="shared" si="5"/>
        <v>0</v>
      </c>
    </row>
    <row r="54" spans="1:17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/>
      <c r="L54" s="151"/>
      <c r="M54" s="151"/>
      <c r="N54" s="151"/>
      <c r="O54" s="151"/>
      <c r="P54" s="151"/>
      <c r="Q54" s="151">
        <f t="shared" si="5"/>
        <v>0</v>
      </c>
    </row>
    <row r="55" spans="1:17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/>
      <c r="L55" s="151"/>
      <c r="M55" s="151"/>
      <c r="N55" s="151"/>
      <c r="O55" s="151"/>
      <c r="P55" s="151"/>
      <c r="Q55" s="151">
        <f t="shared" si="5"/>
        <v>0</v>
      </c>
    </row>
    <row r="56" spans="1:17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/>
      <c r="L56" s="151"/>
      <c r="M56" s="151"/>
      <c r="N56" s="151"/>
      <c r="O56" s="151"/>
      <c r="P56" s="151"/>
      <c r="Q56" s="151">
        <f t="shared" si="5"/>
        <v>0</v>
      </c>
    </row>
    <row r="57" spans="1:17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/>
      <c r="L57" s="151"/>
      <c r="M57" s="151"/>
      <c r="N57" s="151"/>
      <c r="O57" s="151"/>
      <c r="P57" s="151"/>
      <c r="Q57" s="151">
        <f t="shared" si="5"/>
        <v>0</v>
      </c>
    </row>
    <row r="58" spans="1:17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/>
      <c r="L58" s="151"/>
      <c r="M58" s="151"/>
      <c r="N58" s="151"/>
      <c r="O58" s="151"/>
      <c r="P58" s="151"/>
      <c r="Q58" s="151">
        <f t="shared" si="5"/>
        <v>0</v>
      </c>
    </row>
    <row r="59" spans="1:17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/>
      <c r="L59" s="151"/>
      <c r="M59" s="151"/>
      <c r="N59" s="151"/>
      <c r="O59" s="151"/>
      <c r="P59" s="151"/>
      <c r="Q59" s="151">
        <f t="shared" si="5"/>
        <v>0</v>
      </c>
    </row>
    <row r="60" spans="1:17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/>
      <c r="L60" s="151"/>
      <c r="M60" s="151"/>
      <c r="N60" s="151"/>
      <c r="O60" s="151"/>
      <c r="P60" s="151"/>
      <c r="Q60" s="151">
        <f t="shared" si="5"/>
        <v>0</v>
      </c>
    </row>
    <row r="61" spans="1:17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/>
      <c r="L61" s="151"/>
      <c r="M61" s="151"/>
      <c r="N61" s="151"/>
      <c r="O61" s="151"/>
      <c r="P61" s="151"/>
      <c r="Q61" s="151">
        <f t="shared" si="5"/>
        <v>0</v>
      </c>
    </row>
    <row r="62" spans="1:17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/>
      <c r="L62" s="151"/>
      <c r="M62" s="151"/>
      <c r="N62" s="151"/>
      <c r="O62" s="151"/>
      <c r="P62" s="151"/>
      <c r="Q62" s="151">
        <f t="shared" si="5"/>
        <v>0</v>
      </c>
    </row>
    <row r="63" spans="1:17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/>
      <c r="L63" s="151"/>
      <c r="M63" s="151"/>
      <c r="N63" s="151"/>
      <c r="O63" s="151"/>
      <c r="P63" s="151"/>
      <c r="Q63" s="151">
        <f t="shared" si="5"/>
        <v>0</v>
      </c>
    </row>
    <row r="64" spans="1:17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/>
      <c r="L64" s="151"/>
      <c r="M64" s="151">
        <v>21</v>
      </c>
      <c r="N64" s="151"/>
      <c r="O64" s="151">
        <v>7</v>
      </c>
      <c r="P64" s="151"/>
      <c r="Q64" s="151">
        <f t="shared" si="5"/>
        <v>47</v>
      </c>
    </row>
    <row r="65" spans="1:17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/>
      <c r="L65" s="151">
        <v>41</v>
      </c>
      <c r="M65" s="151"/>
      <c r="N65" s="151"/>
      <c r="O65" s="151"/>
      <c r="P65" s="151"/>
      <c r="Q65" s="151">
        <f t="shared" si="5"/>
        <v>41</v>
      </c>
    </row>
    <row r="66" spans="1:17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/>
      <c r="L66" s="151"/>
      <c r="M66" s="151"/>
      <c r="N66" s="151"/>
      <c r="O66" s="151"/>
      <c r="P66" s="151"/>
      <c r="Q66" s="151">
        <f t="shared" si="5"/>
        <v>0</v>
      </c>
    </row>
    <row r="67" spans="1:17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/>
      <c r="L67" s="151"/>
      <c r="M67" s="151"/>
      <c r="N67" s="151"/>
      <c r="O67" s="151"/>
      <c r="P67" s="151"/>
      <c r="Q67" s="151">
        <f t="shared" si="5"/>
        <v>0</v>
      </c>
    </row>
    <row r="68" spans="1:17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7" ht="12" thickBot="1" x14ac:dyDescent="0.25">
      <c r="A69" s="56" t="s">
        <v>80</v>
      </c>
      <c r="B69" s="57"/>
      <c r="C69" s="15"/>
      <c r="D69" s="14"/>
      <c r="E69" s="16">
        <f t="shared" ref="E69:Q69" si="6">SUM(E71:E91)</f>
        <v>272976.37343000004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</v>
      </c>
      <c r="L69" s="16">
        <f t="shared" si="6"/>
        <v>245</v>
      </c>
      <c r="M69" s="16">
        <f>SUM(M71:M91)</f>
        <v>457</v>
      </c>
      <c r="N69" s="16">
        <f>SUM(N71:N91)</f>
        <v>1294</v>
      </c>
      <c r="O69" s="16">
        <f>SUM(O71:O91)</f>
        <v>303</v>
      </c>
      <c r="P69" s="16">
        <f>SUM(P71:P91)</f>
        <v>242</v>
      </c>
      <c r="Q69" s="16">
        <f t="shared" si="6"/>
        <v>3582</v>
      </c>
    </row>
    <row r="70" spans="1:17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7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/>
      <c r="L71" s="151"/>
      <c r="M71" s="151"/>
      <c r="N71" s="151"/>
      <c r="O71" s="151"/>
      <c r="P71" s="151"/>
      <c r="Q71" s="151">
        <f>SUM(I71:P71)</f>
        <v>0</v>
      </c>
    </row>
    <row r="72" spans="1:17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/>
      <c r="L72" s="151"/>
      <c r="M72" s="151"/>
      <c r="N72" s="151"/>
      <c r="O72" s="151"/>
      <c r="P72" s="151"/>
      <c r="Q72" s="151">
        <f t="shared" ref="Q72:Q91" si="7">SUM(I72:P72)</f>
        <v>0</v>
      </c>
    </row>
    <row r="73" spans="1:17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/>
      <c r="L73" s="151"/>
      <c r="M73" s="151"/>
      <c r="N73" s="151"/>
      <c r="O73" s="151"/>
      <c r="P73" s="151"/>
      <c r="Q73" s="151">
        <f t="shared" si="7"/>
        <v>0</v>
      </c>
    </row>
    <row r="74" spans="1:17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/>
      <c r="L74" s="151"/>
      <c r="M74" s="151">
        <v>6</v>
      </c>
      <c r="N74" s="151"/>
      <c r="O74" s="151">
        <v>4</v>
      </c>
      <c r="P74" s="151">
        <v>57</v>
      </c>
      <c r="Q74" s="151">
        <f t="shared" si="7"/>
        <v>639</v>
      </c>
    </row>
    <row r="75" spans="1:17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/>
      <c r="L75" s="151"/>
      <c r="M75" s="151"/>
      <c r="N75" s="151"/>
      <c r="O75" s="151"/>
      <c r="P75" s="151"/>
      <c r="Q75" s="151">
        <f t="shared" si="7"/>
        <v>0</v>
      </c>
    </row>
    <row r="76" spans="1:17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/>
      <c r="L76" s="151"/>
      <c r="M76" s="151">
        <v>55</v>
      </c>
      <c r="N76" s="151"/>
      <c r="O76" s="151">
        <v>1</v>
      </c>
      <c r="P76" s="151">
        <v>1</v>
      </c>
      <c r="Q76" s="151">
        <f t="shared" si="7"/>
        <v>83</v>
      </c>
    </row>
    <row r="77" spans="1:17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/>
      <c r="L77" s="151"/>
      <c r="M77" s="151"/>
      <c r="N77" s="151"/>
      <c r="O77" s="151"/>
      <c r="P77" s="151"/>
      <c r="Q77" s="151">
        <f t="shared" si="7"/>
        <v>0</v>
      </c>
    </row>
    <row r="78" spans="1:17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v>1</v>
      </c>
      <c r="L78" s="151">
        <v>69</v>
      </c>
      <c r="M78" s="151">
        <v>10</v>
      </c>
      <c r="N78" s="151">
        <v>1090</v>
      </c>
      <c r="O78" s="151">
        <v>7</v>
      </c>
      <c r="P78" s="151">
        <v>10</v>
      </c>
      <c r="Q78" s="151">
        <f t="shared" si="7"/>
        <v>1201</v>
      </c>
    </row>
    <row r="79" spans="1:17" x14ac:dyDescent="0.2">
      <c r="A79" s="18" t="s">
        <v>90</v>
      </c>
      <c r="B79" s="19"/>
      <c r="C79" s="20" t="s">
        <v>24</v>
      </c>
      <c r="D79" s="20" t="s">
        <v>17</v>
      </c>
      <c r="E79" s="20">
        <v>7997</v>
      </c>
      <c r="F79" s="19">
        <v>450</v>
      </c>
      <c r="G79" s="125">
        <v>450</v>
      </c>
      <c r="H79" s="19">
        <v>500</v>
      </c>
      <c r="I79" s="151"/>
      <c r="J79" s="151"/>
      <c r="K79" s="151"/>
      <c r="L79" s="151"/>
      <c r="M79" s="151"/>
      <c r="N79" s="151"/>
      <c r="O79" s="151"/>
      <c r="P79" s="151"/>
      <c r="Q79" s="151">
        <f t="shared" si="7"/>
        <v>0</v>
      </c>
    </row>
    <row r="80" spans="1:17" x14ac:dyDescent="0.2">
      <c r="A80" s="18" t="s">
        <v>91</v>
      </c>
      <c r="B80" s="20" t="s">
        <v>61</v>
      </c>
      <c r="C80" s="20" t="s">
        <v>86</v>
      </c>
      <c r="D80" s="20" t="s">
        <v>17</v>
      </c>
      <c r="E80" s="21">
        <v>21327</v>
      </c>
      <c r="F80" s="19">
        <v>1500</v>
      </c>
      <c r="G80" s="19">
        <v>1500</v>
      </c>
      <c r="H80" s="19">
        <v>2500</v>
      </c>
      <c r="I80" s="151">
        <v>215</v>
      </c>
      <c r="J80" s="151">
        <v>213</v>
      </c>
      <c r="K80" s="151"/>
      <c r="L80" s="151">
        <v>176</v>
      </c>
      <c r="M80" s="151">
        <v>386</v>
      </c>
      <c r="N80" s="151">
        <v>204</v>
      </c>
      <c r="O80" s="151">
        <v>291</v>
      </c>
      <c r="P80" s="151">
        <v>174</v>
      </c>
      <c r="Q80" s="151">
        <f t="shared" si="7"/>
        <v>1659</v>
      </c>
    </row>
    <row r="81" spans="1:17" x14ac:dyDescent="0.2">
      <c r="A81" s="18" t="s">
        <v>92</v>
      </c>
      <c r="B81" s="20" t="s">
        <v>61</v>
      </c>
      <c r="C81" s="20" t="s">
        <v>86</v>
      </c>
      <c r="D81" s="20" t="s">
        <v>17</v>
      </c>
      <c r="E81" s="21">
        <v>4443</v>
      </c>
      <c r="F81" s="19"/>
      <c r="G81" s="19">
        <v>0</v>
      </c>
      <c r="H81" s="19">
        <v>0</v>
      </c>
      <c r="I81" s="151"/>
      <c r="J81" s="151"/>
      <c r="K81" s="151"/>
      <c r="L81" s="151"/>
      <c r="M81" s="151"/>
      <c r="N81" s="151"/>
      <c r="O81" s="151"/>
      <c r="P81" s="151"/>
      <c r="Q81" s="151">
        <f t="shared" si="7"/>
        <v>0</v>
      </c>
    </row>
    <row r="82" spans="1:17" x14ac:dyDescent="0.2">
      <c r="A82" s="18" t="s">
        <v>93</v>
      </c>
      <c r="B82" s="20" t="s">
        <v>61</v>
      </c>
      <c r="C82" s="20" t="s">
        <v>86</v>
      </c>
      <c r="D82" s="20" t="s">
        <v>17</v>
      </c>
      <c r="E82" s="21">
        <v>1066</v>
      </c>
      <c r="F82" s="19"/>
      <c r="G82" s="19">
        <v>0</v>
      </c>
      <c r="H82" s="19">
        <v>0</v>
      </c>
      <c r="I82" s="151"/>
      <c r="J82" s="151"/>
      <c r="K82" s="151"/>
      <c r="L82" s="151"/>
      <c r="M82" s="151"/>
      <c r="N82" s="151"/>
      <c r="O82" s="151"/>
      <c r="P82" s="151"/>
      <c r="Q82" s="151">
        <f t="shared" si="7"/>
        <v>0</v>
      </c>
    </row>
    <row r="83" spans="1:17" x14ac:dyDescent="0.2">
      <c r="A83" s="18" t="s">
        <v>94</v>
      </c>
      <c r="B83" s="20" t="s">
        <v>61</v>
      </c>
      <c r="C83" s="20" t="s">
        <v>95</v>
      </c>
      <c r="D83" s="20" t="s">
        <v>17</v>
      </c>
      <c r="E83" s="21">
        <v>2310</v>
      </c>
      <c r="F83" s="19">
        <v>1460</v>
      </c>
      <c r="G83" s="19">
        <v>1460</v>
      </c>
      <c r="H83" s="19">
        <v>0</v>
      </c>
      <c r="I83" s="151"/>
      <c r="J83" s="151"/>
      <c r="K83" s="151"/>
      <c r="L83" s="151"/>
      <c r="M83" s="151"/>
      <c r="N83" s="151"/>
      <c r="O83" s="151"/>
      <c r="P83" s="151"/>
      <c r="Q83" s="151">
        <f t="shared" si="7"/>
        <v>0</v>
      </c>
    </row>
    <row r="84" spans="1:17" x14ac:dyDescent="0.2">
      <c r="A84" s="18" t="s">
        <v>96</v>
      </c>
      <c r="B84" s="20" t="s">
        <v>61</v>
      </c>
      <c r="C84" s="20" t="s">
        <v>95</v>
      </c>
      <c r="D84" s="20" t="s">
        <v>17</v>
      </c>
      <c r="E84" s="21">
        <v>1066</v>
      </c>
      <c r="F84" s="19">
        <v>716</v>
      </c>
      <c r="G84" s="19">
        <v>716</v>
      </c>
      <c r="H84" s="19">
        <v>0</v>
      </c>
      <c r="I84" s="151"/>
      <c r="J84" s="151"/>
      <c r="K84" s="151"/>
      <c r="L84" s="151"/>
      <c r="M84" s="151"/>
      <c r="N84" s="151"/>
      <c r="O84" s="151"/>
      <c r="P84" s="151"/>
      <c r="Q84" s="151">
        <f t="shared" si="7"/>
        <v>0</v>
      </c>
    </row>
    <row r="85" spans="1:17" x14ac:dyDescent="0.2">
      <c r="A85" s="18" t="s">
        <v>97</v>
      </c>
      <c r="B85" s="20" t="s">
        <v>61</v>
      </c>
      <c r="C85" s="20" t="s">
        <v>95</v>
      </c>
      <c r="D85" s="20" t="s">
        <v>17</v>
      </c>
      <c r="E85" s="21">
        <v>2488</v>
      </c>
      <c r="F85" s="19">
        <v>0</v>
      </c>
      <c r="G85" s="19">
        <v>0</v>
      </c>
      <c r="H85" s="19">
        <v>0</v>
      </c>
      <c r="I85" s="151"/>
      <c r="J85" s="151"/>
      <c r="K85" s="151"/>
      <c r="L85" s="151"/>
      <c r="M85" s="151"/>
      <c r="N85" s="151"/>
      <c r="O85" s="151"/>
      <c r="P85" s="151"/>
      <c r="Q85" s="151">
        <f t="shared" si="7"/>
        <v>0</v>
      </c>
    </row>
    <row r="86" spans="1:17" x14ac:dyDescent="0.2">
      <c r="A86" s="70" t="s">
        <v>98</v>
      </c>
      <c r="B86" s="71" t="s">
        <v>61</v>
      </c>
      <c r="C86" s="71" t="s">
        <v>26</v>
      </c>
      <c r="D86" s="71" t="s">
        <v>17</v>
      </c>
      <c r="E86" s="72">
        <v>6900.90643</v>
      </c>
      <c r="F86" s="73">
        <v>0</v>
      </c>
      <c r="G86" s="73">
        <v>0</v>
      </c>
      <c r="H86" s="73">
        <v>0</v>
      </c>
      <c r="I86" s="151"/>
      <c r="J86" s="151"/>
      <c r="K86" s="151"/>
      <c r="L86" s="151"/>
      <c r="M86" s="151"/>
      <c r="N86" s="151"/>
      <c r="O86" s="151"/>
      <c r="P86" s="151"/>
      <c r="Q86" s="151">
        <f t="shared" si="7"/>
        <v>0</v>
      </c>
    </row>
    <row r="87" spans="1:17" x14ac:dyDescent="0.2">
      <c r="A87" s="18" t="s">
        <v>99</v>
      </c>
      <c r="B87" s="20" t="s">
        <v>61</v>
      </c>
      <c r="C87" s="20" t="s">
        <v>65</v>
      </c>
      <c r="D87" s="20" t="s">
        <v>17</v>
      </c>
      <c r="E87" s="21">
        <v>10620</v>
      </c>
      <c r="F87" s="19"/>
      <c r="G87" s="19">
        <v>0</v>
      </c>
      <c r="H87" s="19">
        <v>0</v>
      </c>
      <c r="I87" s="151"/>
      <c r="J87" s="151"/>
      <c r="K87" s="151"/>
      <c r="L87" s="151"/>
      <c r="M87" s="151"/>
      <c r="N87" s="151"/>
      <c r="O87" s="151"/>
      <c r="P87" s="151"/>
      <c r="Q87" s="151">
        <f t="shared" si="7"/>
        <v>0</v>
      </c>
    </row>
    <row r="88" spans="1:17" x14ac:dyDescent="0.2">
      <c r="A88" s="18" t="s">
        <v>60</v>
      </c>
      <c r="B88" s="20" t="s">
        <v>61</v>
      </c>
      <c r="C88" s="20" t="s">
        <v>86</v>
      </c>
      <c r="D88" s="20" t="s">
        <v>17</v>
      </c>
      <c r="E88" s="21">
        <v>5332</v>
      </c>
      <c r="F88" s="19">
        <v>800</v>
      </c>
      <c r="G88" s="19">
        <v>800</v>
      </c>
      <c r="H88" s="19">
        <v>100</v>
      </c>
      <c r="I88" s="151"/>
      <c r="J88" s="151"/>
      <c r="K88" s="151"/>
      <c r="L88" s="151"/>
      <c r="M88" s="151"/>
      <c r="N88" s="151"/>
      <c r="O88" s="151"/>
      <c r="P88" s="151"/>
      <c r="Q88" s="151">
        <f t="shared" si="7"/>
        <v>0</v>
      </c>
    </row>
    <row r="89" spans="1:17" x14ac:dyDescent="0.2">
      <c r="A89" s="18" t="s">
        <v>100</v>
      </c>
      <c r="B89" s="20" t="s">
        <v>61</v>
      </c>
      <c r="C89" s="20" t="s">
        <v>65</v>
      </c>
      <c r="D89" s="20" t="s">
        <v>17</v>
      </c>
      <c r="E89" s="21">
        <v>61220</v>
      </c>
      <c r="F89" s="19"/>
      <c r="G89" s="19">
        <v>0</v>
      </c>
      <c r="H89" s="19">
        <v>0</v>
      </c>
      <c r="I89" s="151"/>
      <c r="J89" s="151"/>
      <c r="K89" s="151"/>
      <c r="L89" s="151"/>
      <c r="M89" s="151"/>
      <c r="N89" s="151"/>
      <c r="O89" s="151"/>
      <c r="P89" s="151"/>
      <c r="Q89" s="151">
        <f t="shared" si="7"/>
        <v>0</v>
      </c>
    </row>
    <row r="90" spans="1:17" x14ac:dyDescent="0.2">
      <c r="A90" s="70" t="s">
        <v>101</v>
      </c>
      <c r="B90" s="71" t="s">
        <v>61</v>
      </c>
      <c r="C90" s="71" t="s">
        <v>65</v>
      </c>
      <c r="D90" s="71" t="s">
        <v>17</v>
      </c>
      <c r="E90" s="72">
        <v>25592</v>
      </c>
      <c r="F90" s="73"/>
      <c r="G90" s="73">
        <v>0</v>
      </c>
      <c r="H90" s="73">
        <v>0</v>
      </c>
      <c r="I90" s="151"/>
      <c r="J90" s="151"/>
      <c r="K90" s="151"/>
      <c r="L90" s="151"/>
      <c r="M90" s="151"/>
      <c r="N90" s="151"/>
      <c r="O90" s="151"/>
      <c r="P90" s="151"/>
      <c r="Q90" s="151">
        <f t="shared" si="7"/>
        <v>0</v>
      </c>
    </row>
    <row r="91" spans="1:17" x14ac:dyDescent="0.2">
      <c r="A91" s="18" t="s">
        <v>102</v>
      </c>
      <c r="B91" s="20" t="s">
        <v>61</v>
      </c>
      <c r="C91" s="20" t="s">
        <v>65</v>
      </c>
      <c r="D91" s="20" t="s">
        <v>17</v>
      </c>
      <c r="E91" s="21">
        <v>87402</v>
      </c>
      <c r="F91" s="19"/>
      <c r="G91" s="19">
        <v>0</v>
      </c>
      <c r="H91" s="19">
        <v>0</v>
      </c>
      <c r="I91" s="151"/>
      <c r="J91" s="151"/>
      <c r="K91" s="151"/>
      <c r="L91" s="151"/>
      <c r="M91" s="151"/>
      <c r="N91" s="151"/>
      <c r="O91" s="151"/>
      <c r="P91" s="151"/>
      <c r="Q91" s="151">
        <f t="shared" si="7"/>
        <v>0</v>
      </c>
    </row>
    <row r="92" spans="1:17" ht="12" thickBot="1" x14ac:dyDescent="0.25">
      <c r="A92" s="42" t="s">
        <v>7</v>
      </c>
      <c r="B92" s="42" t="s">
        <v>7</v>
      </c>
      <c r="C92" s="43" t="s">
        <v>7</v>
      </c>
      <c r="D92" s="43" t="s">
        <v>7</v>
      </c>
      <c r="E92" s="43" t="s">
        <v>7</v>
      </c>
      <c r="F92" s="74"/>
      <c r="G92" s="74"/>
    </row>
    <row r="93" spans="1:17" ht="12" thickBot="1" x14ac:dyDescent="0.25">
      <c r="A93" s="13" t="s">
        <v>103</v>
      </c>
      <c r="B93" s="57"/>
      <c r="C93" s="14"/>
      <c r="D93" s="15"/>
      <c r="E93" s="16">
        <f>SUM(E97:E102)</f>
        <v>17723</v>
      </c>
      <c r="F93" s="16">
        <f t="shared" ref="F93:Q93" si="8">SUM(F95:F102)</f>
        <v>2368</v>
      </c>
      <c r="G93" s="16">
        <f t="shared" si="8"/>
        <v>2756</v>
      </c>
      <c r="H93" s="16">
        <f t="shared" si="8"/>
        <v>3111</v>
      </c>
      <c r="I93" s="16">
        <f t="shared" si="8"/>
        <v>160</v>
      </c>
      <c r="J93" s="16">
        <f t="shared" si="8"/>
        <v>10</v>
      </c>
      <c r="K93" s="16">
        <f t="shared" si="8"/>
        <v>134</v>
      </c>
      <c r="L93" s="16">
        <f t="shared" si="8"/>
        <v>0</v>
      </c>
      <c r="M93" s="16">
        <f>SUM(M95:M102)</f>
        <v>0</v>
      </c>
      <c r="N93" s="16">
        <f>SUM(N95:N102)</f>
        <v>21</v>
      </c>
      <c r="O93" s="16">
        <f>SUM(O95:O102)</f>
        <v>90</v>
      </c>
      <c r="P93" s="16">
        <f>SUM(P95:P102)</f>
        <v>0</v>
      </c>
      <c r="Q93" s="16">
        <f t="shared" si="8"/>
        <v>415</v>
      </c>
    </row>
    <row r="94" spans="1:17" x14ac:dyDescent="0.2">
      <c r="A94" s="75" t="s">
        <v>7</v>
      </c>
      <c r="B94" s="75" t="s">
        <v>7</v>
      </c>
      <c r="C94" s="76" t="s">
        <v>7</v>
      </c>
      <c r="D94" s="76" t="s">
        <v>7</v>
      </c>
      <c r="E94" s="76" t="s">
        <v>7</v>
      </c>
      <c r="F94" s="74"/>
      <c r="G94" s="74"/>
    </row>
    <row r="95" spans="1:17" x14ac:dyDescent="0.2">
      <c r="A95" s="77" t="s">
        <v>104</v>
      </c>
      <c r="B95" s="28" t="s">
        <v>61</v>
      </c>
      <c r="C95" s="28" t="s">
        <v>26</v>
      </c>
      <c r="D95" s="28" t="s">
        <v>17</v>
      </c>
      <c r="E95" s="29">
        <v>2666</v>
      </c>
      <c r="F95" s="27">
        <v>200</v>
      </c>
      <c r="G95" s="27">
        <v>127</v>
      </c>
      <c r="H95" s="27">
        <v>253</v>
      </c>
      <c r="I95" s="151"/>
      <c r="J95" s="151"/>
      <c r="K95" s="151"/>
      <c r="L95" s="151"/>
      <c r="M95" s="151"/>
      <c r="N95" s="151"/>
      <c r="O95" s="151"/>
      <c r="P95" s="151"/>
      <c r="Q95" s="151">
        <f>SUM(I95:P95)</f>
        <v>0</v>
      </c>
    </row>
    <row r="96" spans="1:17" x14ac:dyDescent="0.2">
      <c r="A96" s="78" t="s">
        <v>105</v>
      </c>
      <c r="B96" s="79"/>
      <c r="C96" s="79" t="s">
        <v>24</v>
      </c>
      <c r="D96" s="79" t="s">
        <v>17</v>
      </c>
      <c r="E96" s="80">
        <v>2656</v>
      </c>
      <c r="F96" s="81"/>
      <c r="G96" s="81">
        <v>277</v>
      </c>
      <c r="H96" s="126">
        <v>1403</v>
      </c>
      <c r="I96" s="151"/>
      <c r="J96" s="151">
        <v>10</v>
      </c>
      <c r="K96" s="151"/>
      <c r="L96" s="151"/>
      <c r="M96" s="151"/>
      <c r="N96" s="151">
        <v>21</v>
      </c>
      <c r="O96" s="151"/>
      <c r="P96" s="151"/>
      <c r="Q96" s="151">
        <f t="shared" ref="Q96:Q102" si="9">SUM(I96:P96)</f>
        <v>31</v>
      </c>
    </row>
    <row r="97" spans="1:17" x14ac:dyDescent="0.2">
      <c r="A97" s="19" t="s">
        <v>106</v>
      </c>
      <c r="B97" s="19"/>
      <c r="C97" s="20" t="s">
        <v>24</v>
      </c>
      <c r="D97" s="20" t="s">
        <v>17</v>
      </c>
      <c r="E97" s="21">
        <v>912</v>
      </c>
      <c r="F97" s="19">
        <v>184</v>
      </c>
      <c r="G97" s="19">
        <v>184</v>
      </c>
      <c r="H97" s="19">
        <v>100</v>
      </c>
      <c r="I97" s="151"/>
      <c r="J97" s="151"/>
      <c r="K97" s="151"/>
      <c r="L97" s="151"/>
      <c r="M97" s="151"/>
      <c r="N97" s="151"/>
      <c r="O97" s="151"/>
      <c r="P97" s="151"/>
      <c r="Q97" s="151">
        <f t="shared" si="9"/>
        <v>0</v>
      </c>
    </row>
    <row r="98" spans="1:17" x14ac:dyDescent="0.2">
      <c r="A98" s="19" t="s">
        <v>106</v>
      </c>
      <c r="B98" s="19"/>
      <c r="C98" s="20" t="s">
        <v>24</v>
      </c>
      <c r="D98" s="20" t="s">
        <v>11</v>
      </c>
      <c r="E98" s="21">
        <v>912</v>
      </c>
      <c r="F98" s="19">
        <v>0</v>
      </c>
      <c r="G98" s="19">
        <v>184</v>
      </c>
      <c r="H98" s="19">
        <v>100</v>
      </c>
      <c r="I98" s="151"/>
      <c r="J98" s="151"/>
      <c r="K98" s="151"/>
      <c r="L98" s="151"/>
      <c r="M98" s="151"/>
      <c r="N98" s="151"/>
      <c r="O98" s="151"/>
      <c r="P98" s="151"/>
      <c r="Q98" s="151">
        <f t="shared" si="9"/>
        <v>0</v>
      </c>
    </row>
    <row r="99" spans="1:17" x14ac:dyDescent="0.2">
      <c r="A99" s="82" t="s">
        <v>107</v>
      </c>
      <c r="B99" s="82"/>
      <c r="C99" s="52" t="s">
        <v>24</v>
      </c>
      <c r="D99" s="52" t="s">
        <v>11</v>
      </c>
      <c r="E99" s="53">
        <v>4443</v>
      </c>
      <c r="F99" s="19">
        <v>800</v>
      </c>
      <c r="G99" s="19">
        <v>800</v>
      </c>
      <c r="H99" s="19">
        <v>800</v>
      </c>
      <c r="I99" s="151"/>
      <c r="J99" s="151"/>
      <c r="K99" s="151"/>
      <c r="L99" s="151"/>
      <c r="M99" s="151"/>
      <c r="N99" s="151"/>
      <c r="O99" s="151">
        <v>53</v>
      </c>
      <c r="P99" s="151"/>
      <c r="Q99" s="151">
        <f t="shared" si="9"/>
        <v>53</v>
      </c>
    </row>
    <row r="100" spans="1:17" x14ac:dyDescent="0.2">
      <c r="A100" s="19" t="s">
        <v>108</v>
      </c>
      <c r="B100" s="20"/>
      <c r="C100" s="20" t="s">
        <v>24</v>
      </c>
      <c r="D100" s="20" t="s">
        <v>17</v>
      </c>
      <c r="E100" s="21">
        <v>2617</v>
      </c>
      <c r="F100" s="30">
        <v>184</v>
      </c>
      <c r="G100" s="30">
        <v>184</v>
      </c>
      <c r="H100" s="30">
        <v>455</v>
      </c>
      <c r="I100" s="151">
        <v>160</v>
      </c>
      <c r="J100" s="151"/>
      <c r="K100" s="151">
        <v>134</v>
      </c>
      <c r="L100" s="151"/>
      <c r="M100" s="151"/>
      <c r="N100" s="151"/>
      <c r="O100" s="151">
        <v>37</v>
      </c>
      <c r="P100" s="151"/>
      <c r="Q100" s="151">
        <f t="shared" si="9"/>
        <v>331</v>
      </c>
    </row>
    <row r="101" spans="1:17" x14ac:dyDescent="0.2">
      <c r="A101" s="19" t="s">
        <v>109</v>
      </c>
      <c r="B101" s="20" t="s">
        <v>61</v>
      </c>
      <c r="C101" s="20" t="s">
        <v>57</v>
      </c>
      <c r="D101" s="20" t="s">
        <v>17</v>
      </c>
      <c r="E101" s="21">
        <v>3507</v>
      </c>
      <c r="F101" s="19">
        <v>0</v>
      </c>
      <c r="G101" s="19">
        <v>0</v>
      </c>
      <c r="H101" s="19">
        <v>0</v>
      </c>
      <c r="I101" s="151"/>
      <c r="J101" s="151"/>
      <c r="K101" s="151"/>
      <c r="L101" s="151"/>
      <c r="M101" s="151"/>
      <c r="N101" s="151"/>
      <c r="O101" s="151"/>
      <c r="P101" s="151"/>
      <c r="Q101" s="151">
        <f t="shared" si="9"/>
        <v>0</v>
      </c>
    </row>
    <row r="102" spans="1:17" x14ac:dyDescent="0.2">
      <c r="A102" s="19" t="s">
        <v>109</v>
      </c>
      <c r="B102" s="20" t="s">
        <v>61</v>
      </c>
      <c r="C102" s="20" t="s">
        <v>86</v>
      </c>
      <c r="D102" s="20" t="s">
        <v>17</v>
      </c>
      <c r="E102" s="21">
        <v>5332</v>
      </c>
      <c r="F102" s="19">
        <v>1000</v>
      </c>
      <c r="G102" s="19">
        <v>1000</v>
      </c>
      <c r="H102" s="19">
        <v>0</v>
      </c>
      <c r="I102" s="151"/>
      <c r="J102" s="151"/>
      <c r="K102" s="151"/>
      <c r="L102" s="151"/>
      <c r="M102" s="151"/>
      <c r="N102" s="151"/>
      <c r="O102" s="151"/>
      <c r="P102" s="151"/>
      <c r="Q102" s="151">
        <f t="shared" si="9"/>
        <v>0</v>
      </c>
    </row>
    <row r="103" spans="1:17" ht="12" thickBot="1" x14ac:dyDescent="0.25">
      <c r="A103" s="42" t="s">
        <v>7</v>
      </c>
      <c r="B103" s="42" t="s">
        <v>7</v>
      </c>
      <c r="C103" s="43" t="s">
        <v>7</v>
      </c>
      <c r="D103" s="43" t="s">
        <v>7</v>
      </c>
      <c r="E103" s="43" t="s">
        <v>7</v>
      </c>
      <c r="F103" s="74"/>
      <c r="G103" s="74"/>
    </row>
    <row r="104" spans="1:17" ht="12" thickBot="1" x14ac:dyDescent="0.25">
      <c r="A104" s="44" t="s">
        <v>110</v>
      </c>
      <c r="B104" s="45"/>
      <c r="C104" s="45"/>
      <c r="D104" s="46"/>
      <c r="E104" s="16">
        <f t="shared" ref="E104:Q104" si="10">SUM(E106:E129)</f>
        <v>35998</v>
      </c>
      <c r="F104" s="16">
        <f t="shared" si="10"/>
        <v>2973</v>
      </c>
      <c r="G104" s="16">
        <f t="shared" si="10"/>
        <v>3273</v>
      </c>
      <c r="H104" s="16">
        <f t="shared" si="10"/>
        <v>1991</v>
      </c>
      <c r="I104" s="16">
        <f t="shared" si="10"/>
        <v>41</v>
      </c>
      <c r="J104" s="16">
        <f t="shared" si="10"/>
        <v>4</v>
      </c>
      <c r="K104" s="16">
        <f t="shared" si="10"/>
        <v>218</v>
      </c>
      <c r="L104" s="16">
        <f t="shared" si="10"/>
        <v>29</v>
      </c>
      <c r="M104" s="16">
        <f>SUM(M106:M129)</f>
        <v>0</v>
      </c>
      <c r="N104" s="16">
        <f>SUM(N106:N129)</f>
        <v>173</v>
      </c>
      <c r="O104" s="16">
        <f>SUM(O106:O129)</f>
        <v>375</v>
      </c>
      <c r="P104" s="16">
        <f>SUM(P106:P129)</f>
        <v>269</v>
      </c>
      <c r="Q104" s="16">
        <f t="shared" si="10"/>
        <v>1109</v>
      </c>
    </row>
    <row r="105" spans="1:17" x14ac:dyDescent="0.2">
      <c r="A105" s="42" t="s">
        <v>7</v>
      </c>
      <c r="B105" s="42" t="s">
        <v>7</v>
      </c>
      <c r="C105" s="43" t="s">
        <v>7</v>
      </c>
      <c r="D105" s="43" t="s">
        <v>7</v>
      </c>
      <c r="E105" s="43" t="s">
        <v>7</v>
      </c>
      <c r="F105" s="1"/>
      <c r="G105" s="1"/>
    </row>
    <row r="106" spans="1:17" x14ac:dyDescent="0.2">
      <c r="A106" s="83" t="s">
        <v>111</v>
      </c>
      <c r="B106" s="84"/>
      <c r="C106" s="20" t="s">
        <v>68</v>
      </c>
      <c r="D106" s="20" t="s">
        <v>11</v>
      </c>
      <c r="E106" s="85">
        <v>1220</v>
      </c>
      <c r="F106" s="22"/>
      <c r="G106" s="22"/>
      <c r="H106" s="22"/>
      <c r="I106" s="151"/>
      <c r="J106" s="151"/>
      <c r="K106" s="151"/>
      <c r="L106" s="151"/>
      <c r="M106" s="151"/>
      <c r="N106" s="151"/>
      <c r="O106" s="151"/>
      <c r="P106" s="151"/>
      <c r="Q106" s="151">
        <f>SUM(I106:P106)</f>
        <v>0</v>
      </c>
    </row>
    <row r="107" spans="1:17" x14ac:dyDescent="0.2">
      <c r="A107" s="83" t="s">
        <v>112</v>
      </c>
      <c r="B107" s="84"/>
      <c r="C107" s="20" t="s">
        <v>68</v>
      </c>
      <c r="D107" s="20" t="s">
        <v>11</v>
      </c>
      <c r="E107" s="85">
        <v>1470</v>
      </c>
      <c r="F107" s="22"/>
      <c r="G107" s="22"/>
      <c r="H107" s="22"/>
      <c r="I107" s="151"/>
      <c r="J107" s="151"/>
      <c r="K107" s="151"/>
      <c r="L107" s="151"/>
      <c r="M107" s="151"/>
      <c r="N107" s="151"/>
      <c r="O107" s="151"/>
      <c r="P107" s="151"/>
      <c r="Q107" s="151">
        <f t="shared" ref="Q107:Q129" si="11">SUM(I107:P107)</f>
        <v>0</v>
      </c>
    </row>
    <row r="108" spans="1:17" x14ac:dyDescent="0.2">
      <c r="A108" s="83" t="s">
        <v>113</v>
      </c>
      <c r="B108" s="84"/>
      <c r="C108" s="20" t="s">
        <v>68</v>
      </c>
      <c r="D108" s="20" t="s">
        <v>11</v>
      </c>
      <c r="E108" s="85">
        <v>406</v>
      </c>
      <c r="F108" s="22"/>
      <c r="G108" s="22"/>
      <c r="H108" s="22"/>
      <c r="I108" s="151"/>
      <c r="J108" s="151"/>
      <c r="K108" s="151"/>
      <c r="L108" s="151"/>
      <c r="M108" s="151"/>
      <c r="N108" s="151"/>
      <c r="O108" s="151"/>
      <c r="P108" s="151"/>
      <c r="Q108" s="151">
        <f t="shared" si="11"/>
        <v>0</v>
      </c>
    </row>
    <row r="109" spans="1:17" x14ac:dyDescent="0.2">
      <c r="A109" s="83" t="s">
        <v>114</v>
      </c>
      <c r="B109" s="84"/>
      <c r="C109" s="20" t="s">
        <v>68</v>
      </c>
      <c r="D109" s="20" t="s">
        <v>11</v>
      </c>
      <c r="E109" s="85">
        <v>1900</v>
      </c>
      <c r="F109" s="22"/>
      <c r="G109" s="22"/>
      <c r="H109" s="22"/>
      <c r="I109" s="151"/>
      <c r="J109" s="151"/>
      <c r="K109" s="151"/>
      <c r="L109" s="151"/>
      <c r="M109" s="151"/>
      <c r="N109" s="151"/>
      <c r="O109" s="151"/>
      <c r="P109" s="151"/>
      <c r="Q109" s="151">
        <f t="shared" si="11"/>
        <v>0</v>
      </c>
    </row>
    <row r="110" spans="1:17" ht="12.75" x14ac:dyDescent="0.2">
      <c r="A110" s="128" t="s">
        <v>204</v>
      </c>
      <c r="B110" s="84"/>
      <c r="C110" s="20" t="s">
        <v>24</v>
      </c>
      <c r="D110" s="20" t="s">
        <v>11</v>
      </c>
      <c r="E110" s="85">
        <v>272</v>
      </c>
      <c r="F110" s="22">
        <v>0</v>
      </c>
      <c r="G110" s="22">
        <v>0</v>
      </c>
      <c r="H110" s="22">
        <v>72</v>
      </c>
      <c r="I110" s="151">
        <v>32</v>
      </c>
      <c r="J110" s="151"/>
      <c r="K110" s="151"/>
      <c r="L110" s="151"/>
      <c r="M110" s="151"/>
      <c r="N110" s="151"/>
      <c r="O110" s="151"/>
      <c r="P110" s="151"/>
      <c r="Q110" s="151">
        <f t="shared" si="11"/>
        <v>32</v>
      </c>
    </row>
    <row r="111" spans="1:17" x14ac:dyDescent="0.2">
      <c r="A111" s="18" t="s">
        <v>115</v>
      </c>
      <c r="B111" s="19"/>
      <c r="C111" s="20" t="s">
        <v>29</v>
      </c>
      <c r="D111" s="20" t="s">
        <v>17</v>
      </c>
      <c r="E111" s="21">
        <v>1817</v>
      </c>
      <c r="F111" s="22">
        <v>400</v>
      </c>
      <c r="G111" s="22">
        <v>400</v>
      </c>
      <c r="H111" s="22">
        <v>200</v>
      </c>
      <c r="I111" s="151">
        <v>9</v>
      </c>
      <c r="J111" s="151">
        <v>4</v>
      </c>
      <c r="K111" s="151"/>
      <c r="L111" s="151">
        <v>29</v>
      </c>
      <c r="M111" s="151"/>
      <c r="N111" s="151">
        <v>5</v>
      </c>
      <c r="O111" s="151">
        <v>54</v>
      </c>
      <c r="P111" s="151"/>
      <c r="Q111" s="151">
        <f t="shared" si="11"/>
        <v>101</v>
      </c>
    </row>
    <row r="112" spans="1:17" x14ac:dyDescent="0.2">
      <c r="A112" s="86" t="s">
        <v>116</v>
      </c>
      <c r="B112" s="87"/>
      <c r="C112" s="66" t="s">
        <v>24</v>
      </c>
      <c r="D112" s="66" t="s">
        <v>11</v>
      </c>
      <c r="E112" s="65">
        <v>485</v>
      </c>
      <c r="F112" s="22">
        <v>0</v>
      </c>
      <c r="G112" s="22">
        <v>0</v>
      </c>
      <c r="H112" s="22">
        <v>0</v>
      </c>
      <c r="I112" s="151"/>
      <c r="J112" s="151"/>
      <c r="K112" s="151"/>
      <c r="L112" s="151"/>
      <c r="M112" s="151"/>
      <c r="N112" s="151"/>
      <c r="O112" s="151"/>
      <c r="P112" s="151"/>
      <c r="Q112" s="151">
        <f t="shared" si="11"/>
        <v>0</v>
      </c>
    </row>
    <row r="113" spans="1:17" x14ac:dyDescent="0.2">
      <c r="A113" s="18" t="s">
        <v>117</v>
      </c>
      <c r="B113" s="19"/>
      <c r="C113" s="20" t="s">
        <v>24</v>
      </c>
      <c r="D113" s="20" t="s">
        <v>17</v>
      </c>
      <c r="E113" s="21">
        <v>2666</v>
      </c>
      <c r="F113" s="22">
        <v>800</v>
      </c>
      <c r="G113" s="22">
        <v>800</v>
      </c>
      <c r="H113" s="22">
        <v>260</v>
      </c>
      <c r="I113" s="151"/>
      <c r="J113" s="151"/>
      <c r="K113" s="151"/>
      <c r="L113" s="151"/>
      <c r="M113" s="151"/>
      <c r="N113" s="151"/>
      <c r="O113" s="151"/>
      <c r="P113" s="151"/>
      <c r="Q113" s="151">
        <f t="shared" si="11"/>
        <v>0</v>
      </c>
    </row>
    <row r="114" spans="1:17" x14ac:dyDescent="0.2">
      <c r="A114" s="88" t="s">
        <v>118</v>
      </c>
      <c r="B114" s="89"/>
      <c r="C114" s="90" t="s">
        <v>24</v>
      </c>
      <c r="D114" s="90" t="s">
        <v>11</v>
      </c>
      <c r="E114" s="91">
        <v>888</v>
      </c>
      <c r="F114" s="92">
        <v>0</v>
      </c>
      <c r="G114" s="92">
        <v>250</v>
      </c>
      <c r="H114" s="92">
        <v>0</v>
      </c>
      <c r="I114" s="151"/>
      <c r="J114" s="151"/>
      <c r="K114" s="151"/>
      <c r="L114" s="151"/>
      <c r="M114" s="151"/>
      <c r="N114" s="151"/>
      <c r="O114" s="151"/>
      <c r="P114" s="151"/>
      <c r="Q114" s="151">
        <f t="shared" si="11"/>
        <v>0</v>
      </c>
    </row>
    <row r="115" spans="1:17" x14ac:dyDescent="0.2">
      <c r="A115" s="18" t="s">
        <v>118</v>
      </c>
      <c r="B115" s="19"/>
      <c r="C115" s="20" t="s">
        <v>24</v>
      </c>
      <c r="D115" s="20" t="s">
        <v>17</v>
      </c>
      <c r="E115" s="21">
        <v>1769</v>
      </c>
      <c r="F115" s="25">
        <v>0</v>
      </c>
      <c r="G115" s="25">
        <v>0</v>
      </c>
      <c r="H115" s="25">
        <v>0</v>
      </c>
      <c r="I115" s="151"/>
      <c r="J115" s="151"/>
      <c r="K115" s="151"/>
      <c r="L115" s="151"/>
      <c r="M115" s="151"/>
      <c r="N115" s="151"/>
      <c r="O115" s="151"/>
      <c r="P115" s="151"/>
      <c r="Q115" s="151">
        <f t="shared" si="11"/>
        <v>0</v>
      </c>
    </row>
    <row r="116" spans="1:17" x14ac:dyDescent="0.2">
      <c r="A116" s="93" t="s">
        <v>119</v>
      </c>
      <c r="B116" s="48"/>
      <c r="C116" s="28" t="s">
        <v>49</v>
      </c>
      <c r="D116" s="28" t="s">
        <v>11</v>
      </c>
      <c r="E116" s="29">
        <v>92</v>
      </c>
      <c r="F116" s="25"/>
      <c r="G116" s="25"/>
      <c r="H116" s="25"/>
      <c r="I116" s="151"/>
      <c r="J116" s="151"/>
      <c r="K116" s="151"/>
      <c r="L116" s="151"/>
      <c r="M116" s="151"/>
      <c r="N116" s="151"/>
      <c r="O116" s="151"/>
      <c r="P116" s="151"/>
      <c r="Q116" s="151">
        <f t="shared" si="11"/>
        <v>0</v>
      </c>
    </row>
    <row r="117" spans="1:17" x14ac:dyDescent="0.2">
      <c r="A117" s="18" t="s">
        <v>120</v>
      </c>
      <c r="B117" s="30"/>
      <c r="C117" s="20" t="s">
        <v>121</v>
      </c>
      <c r="D117" s="20" t="s">
        <v>11</v>
      </c>
      <c r="E117" s="21">
        <v>267</v>
      </c>
      <c r="F117" s="25"/>
      <c r="G117" s="25"/>
      <c r="H117" s="25"/>
      <c r="I117" s="151"/>
      <c r="J117" s="151"/>
      <c r="K117" s="151"/>
      <c r="L117" s="151"/>
      <c r="M117" s="151"/>
      <c r="N117" s="151"/>
      <c r="O117" s="151"/>
      <c r="P117" s="151"/>
      <c r="Q117" s="151">
        <f t="shared" si="11"/>
        <v>0</v>
      </c>
    </row>
    <row r="118" spans="1:17" x14ac:dyDescent="0.2">
      <c r="A118" s="18" t="s">
        <v>122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/>
      <c r="L118" s="151"/>
      <c r="M118" s="151"/>
      <c r="N118" s="151"/>
      <c r="O118" s="151"/>
      <c r="P118" s="151"/>
      <c r="Q118" s="151">
        <f t="shared" si="11"/>
        <v>0</v>
      </c>
    </row>
    <row r="119" spans="1:17" x14ac:dyDescent="0.2">
      <c r="A119" s="18" t="s">
        <v>123</v>
      </c>
      <c r="B119" s="30"/>
      <c r="C119" s="20" t="s">
        <v>24</v>
      </c>
      <c r="D119" s="20" t="s">
        <v>17</v>
      </c>
      <c r="E119" s="21">
        <v>3513</v>
      </c>
      <c r="F119" s="25">
        <v>362</v>
      </c>
      <c r="G119" s="25">
        <v>362</v>
      </c>
      <c r="H119" s="25">
        <v>0</v>
      </c>
      <c r="I119" s="151"/>
      <c r="J119" s="151"/>
      <c r="K119" s="151"/>
      <c r="L119" s="151"/>
      <c r="M119" s="151"/>
      <c r="N119" s="151"/>
      <c r="O119" s="151"/>
      <c r="P119" s="151"/>
      <c r="Q119" s="151">
        <f t="shared" si="11"/>
        <v>0</v>
      </c>
    </row>
    <row r="120" spans="1:17" x14ac:dyDescent="0.2">
      <c r="A120" s="26" t="s">
        <v>124</v>
      </c>
      <c r="B120" s="27"/>
      <c r="C120" s="28" t="s">
        <v>24</v>
      </c>
      <c r="D120" s="28" t="s">
        <v>17</v>
      </c>
      <c r="E120" s="29">
        <v>12244</v>
      </c>
      <c r="F120" s="25">
        <v>611</v>
      </c>
      <c r="G120" s="25">
        <v>611</v>
      </c>
      <c r="H120" s="25">
        <v>189</v>
      </c>
      <c r="I120" s="151"/>
      <c r="J120" s="151"/>
      <c r="K120" s="151"/>
      <c r="L120" s="151"/>
      <c r="M120" s="151"/>
      <c r="N120" s="151">
        <v>30</v>
      </c>
      <c r="O120" s="151">
        <v>144</v>
      </c>
      <c r="P120" s="151"/>
      <c r="Q120" s="151">
        <f t="shared" si="11"/>
        <v>174</v>
      </c>
    </row>
    <row r="121" spans="1:17" x14ac:dyDescent="0.2">
      <c r="A121" s="26" t="s">
        <v>125</v>
      </c>
      <c r="B121" s="27"/>
      <c r="C121" s="28" t="s">
        <v>24</v>
      </c>
      <c r="D121" s="28" t="s">
        <v>11</v>
      </c>
      <c r="E121" s="29">
        <v>5332</v>
      </c>
      <c r="F121" s="25">
        <v>800</v>
      </c>
      <c r="G121" s="25">
        <v>800</v>
      </c>
      <c r="H121" s="25">
        <v>1200</v>
      </c>
      <c r="I121" s="151"/>
      <c r="J121" s="151">
        <v>0</v>
      </c>
      <c r="K121" s="151">
        <v>174</v>
      </c>
      <c r="L121" s="151"/>
      <c r="M121" s="151"/>
      <c r="N121" s="151">
        <v>138</v>
      </c>
      <c r="O121" s="151">
        <v>177</v>
      </c>
      <c r="P121" s="151">
        <v>269</v>
      </c>
      <c r="Q121" s="151">
        <f t="shared" si="11"/>
        <v>758</v>
      </c>
    </row>
    <row r="122" spans="1:17" x14ac:dyDescent="0.2">
      <c r="A122" s="32" t="s">
        <v>126</v>
      </c>
      <c r="B122" s="33"/>
      <c r="C122" s="34" t="s">
        <v>24</v>
      </c>
      <c r="D122" s="34" t="s">
        <v>11</v>
      </c>
      <c r="E122" s="35">
        <v>489</v>
      </c>
      <c r="F122" s="36"/>
      <c r="G122" s="36">
        <v>50</v>
      </c>
      <c r="H122" s="36">
        <v>70</v>
      </c>
      <c r="I122" s="151"/>
      <c r="J122" s="151"/>
      <c r="K122" s="151">
        <v>44</v>
      </c>
      <c r="L122" s="151"/>
      <c r="M122" s="151"/>
      <c r="N122" s="151"/>
      <c r="O122" s="151"/>
      <c r="P122" s="151"/>
      <c r="Q122" s="151">
        <f t="shared" si="11"/>
        <v>44</v>
      </c>
    </row>
    <row r="123" spans="1:17" x14ac:dyDescent="0.2">
      <c r="A123" s="48" t="s">
        <v>127</v>
      </c>
      <c r="B123" s="28"/>
      <c r="C123" s="28" t="s">
        <v>49</v>
      </c>
      <c r="D123" s="28" t="s">
        <v>11</v>
      </c>
      <c r="E123" s="29">
        <v>216</v>
      </c>
      <c r="F123" s="25"/>
      <c r="G123" s="25"/>
      <c r="H123" s="25"/>
      <c r="I123" s="151"/>
      <c r="J123" s="151"/>
      <c r="K123" s="151"/>
      <c r="L123" s="151"/>
      <c r="M123" s="151"/>
      <c r="N123" s="151"/>
      <c r="O123" s="151"/>
      <c r="P123" s="151"/>
      <c r="Q123" s="151">
        <f t="shared" si="11"/>
        <v>0</v>
      </c>
    </row>
    <row r="124" spans="1:17" x14ac:dyDescent="0.2">
      <c r="A124" s="48" t="s">
        <v>128</v>
      </c>
      <c r="B124" s="28"/>
      <c r="C124" s="28" t="s">
        <v>49</v>
      </c>
      <c r="D124" s="28" t="s">
        <v>11</v>
      </c>
      <c r="E124" s="29">
        <v>15</v>
      </c>
      <c r="F124" s="25"/>
      <c r="G124" s="25"/>
      <c r="H124" s="25"/>
      <c r="I124" s="151"/>
      <c r="J124" s="151"/>
      <c r="K124" s="151"/>
      <c r="L124" s="151"/>
      <c r="M124" s="151"/>
      <c r="N124" s="151"/>
      <c r="O124" s="151"/>
      <c r="P124" s="151"/>
      <c r="Q124" s="151">
        <f t="shared" si="11"/>
        <v>0</v>
      </c>
    </row>
    <row r="125" spans="1:17" x14ac:dyDescent="0.2">
      <c r="A125" s="48" t="s">
        <v>129</v>
      </c>
      <c r="B125" s="28"/>
      <c r="C125" s="28" t="s">
        <v>49</v>
      </c>
      <c r="D125" s="28" t="s">
        <v>11</v>
      </c>
      <c r="E125" s="29">
        <v>69</v>
      </c>
      <c r="F125" s="25"/>
      <c r="G125" s="25"/>
      <c r="H125" s="25"/>
      <c r="I125" s="151"/>
      <c r="J125" s="151"/>
      <c r="K125" s="151"/>
      <c r="L125" s="151"/>
      <c r="M125" s="151"/>
      <c r="N125" s="151"/>
      <c r="O125" s="151"/>
      <c r="P125" s="151"/>
      <c r="Q125" s="151">
        <f t="shared" si="11"/>
        <v>0</v>
      </c>
    </row>
    <row r="126" spans="1:17" x14ac:dyDescent="0.2">
      <c r="A126" s="30" t="s">
        <v>130</v>
      </c>
      <c r="B126" s="20"/>
      <c r="C126" s="20" t="s">
        <v>14</v>
      </c>
      <c r="D126" s="20" t="s">
        <v>11</v>
      </c>
      <c r="E126" s="21">
        <v>280</v>
      </c>
      <c r="F126" s="22"/>
      <c r="G126" s="22"/>
      <c r="H126" s="22"/>
      <c r="I126" s="151"/>
      <c r="J126" s="151"/>
      <c r="K126" s="151"/>
      <c r="L126" s="151"/>
      <c r="M126" s="151"/>
      <c r="N126" s="151"/>
      <c r="O126" s="151"/>
      <c r="P126" s="151"/>
      <c r="Q126" s="151">
        <f t="shared" si="11"/>
        <v>0</v>
      </c>
    </row>
    <row r="127" spans="1:17" x14ac:dyDescent="0.2">
      <c r="A127" s="30" t="s">
        <v>131</v>
      </c>
      <c r="B127" s="20"/>
      <c r="C127" s="20" t="s">
        <v>14</v>
      </c>
      <c r="D127" s="20" t="s">
        <v>11</v>
      </c>
      <c r="E127" s="21">
        <v>123</v>
      </c>
      <c r="F127" s="22"/>
      <c r="G127" s="22"/>
      <c r="H127" s="22"/>
      <c r="I127" s="151"/>
      <c r="J127" s="151"/>
      <c r="K127" s="151"/>
      <c r="L127" s="151"/>
      <c r="M127" s="151"/>
      <c r="N127" s="151"/>
      <c r="O127" s="151"/>
      <c r="P127" s="151"/>
      <c r="Q127" s="151">
        <f t="shared" si="11"/>
        <v>0</v>
      </c>
    </row>
    <row r="128" spans="1:17" x14ac:dyDescent="0.2">
      <c r="A128" s="30" t="s">
        <v>132</v>
      </c>
      <c r="B128" s="20"/>
      <c r="C128" s="20" t="s">
        <v>14</v>
      </c>
      <c r="D128" s="20" t="s">
        <v>11</v>
      </c>
      <c r="E128" s="21">
        <v>121</v>
      </c>
      <c r="F128" s="22"/>
      <c r="G128" s="22"/>
      <c r="H128" s="22"/>
      <c r="I128" s="151"/>
      <c r="J128" s="151"/>
      <c r="K128" s="151"/>
      <c r="L128" s="151"/>
      <c r="M128" s="151"/>
      <c r="N128" s="151"/>
      <c r="O128" s="151"/>
      <c r="P128" s="151"/>
      <c r="Q128" s="151">
        <f t="shared" si="11"/>
        <v>0</v>
      </c>
    </row>
    <row r="129" spans="1:17" x14ac:dyDescent="0.2">
      <c r="A129" s="30" t="s">
        <v>133</v>
      </c>
      <c r="B129" s="20"/>
      <c r="C129" s="20" t="s">
        <v>14</v>
      </c>
      <c r="D129" s="20" t="s">
        <v>11</v>
      </c>
      <c r="E129" s="21">
        <v>77</v>
      </c>
      <c r="F129" s="22"/>
      <c r="G129" s="22"/>
      <c r="H129" s="22"/>
      <c r="I129" s="151"/>
      <c r="J129" s="151"/>
      <c r="K129" s="151"/>
      <c r="L129" s="151"/>
      <c r="M129" s="151"/>
      <c r="N129" s="151"/>
      <c r="O129" s="151"/>
      <c r="P129" s="151"/>
      <c r="Q129" s="151">
        <f t="shared" si="11"/>
        <v>0</v>
      </c>
    </row>
    <row r="130" spans="1:17" ht="12" thickBot="1" x14ac:dyDescent="0.25">
      <c r="A130" s="42" t="s">
        <v>7</v>
      </c>
      <c r="B130" s="42" t="s">
        <v>7</v>
      </c>
      <c r="C130" s="43" t="s">
        <v>7</v>
      </c>
      <c r="D130" s="43" t="s">
        <v>7</v>
      </c>
      <c r="E130" s="43" t="s">
        <v>7</v>
      </c>
      <c r="F130" s="1"/>
      <c r="G130" s="1"/>
    </row>
    <row r="131" spans="1:17" ht="12" thickBot="1" x14ac:dyDescent="0.25">
      <c r="A131" s="13" t="s">
        <v>134</v>
      </c>
      <c r="B131" s="14"/>
      <c r="C131" s="14"/>
      <c r="D131" s="14"/>
      <c r="E131" s="16">
        <f t="shared" ref="E131:Q131" si="12">SUM(E133:E144)</f>
        <v>17916.504208385999</v>
      </c>
      <c r="F131" s="16">
        <f t="shared" si="12"/>
        <v>1597</v>
      </c>
      <c r="G131" s="16">
        <f t="shared" si="12"/>
        <v>1947</v>
      </c>
      <c r="H131" s="16">
        <f t="shared" si="12"/>
        <v>1775</v>
      </c>
      <c r="I131" s="16">
        <f t="shared" si="12"/>
        <v>399</v>
      </c>
      <c r="J131" s="16">
        <f t="shared" si="12"/>
        <v>291</v>
      </c>
      <c r="K131" s="16">
        <f t="shared" si="12"/>
        <v>89</v>
      </c>
      <c r="L131" s="16">
        <f t="shared" si="12"/>
        <v>95</v>
      </c>
      <c r="M131" s="16">
        <f>SUM(M133:M144)</f>
        <v>127</v>
      </c>
      <c r="N131" s="16">
        <f>SUM(N133:N144)</f>
        <v>386</v>
      </c>
      <c r="O131" s="16">
        <f>SUM(O133:O144)</f>
        <v>213</v>
      </c>
      <c r="P131" s="16">
        <f>SUM(P133:P144)</f>
        <v>0</v>
      </c>
      <c r="Q131" s="16">
        <f t="shared" si="12"/>
        <v>1600</v>
      </c>
    </row>
    <row r="132" spans="1:17" x14ac:dyDescent="0.2">
      <c r="A132" s="42" t="s">
        <v>7</v>
      </c>
      <c r="B132" s="42" t="s">
        <v>7</v>
      </c>
      <c r="C132" s="43" t="s">
        <v>7</v>
      </c>
      <c r="D132" s="43" t="s">
        <v>7</v>
      </c>
      <c r="E132" s="43" t="s">
        <v>7</v>
      </c>
      <c r="F132" s="1"/>
      <c r="G132" s="1"/>
    </row>
    <row r="133" spans="1:17" x14ac:dyDescent="0.2">
      <c r="A133" s="19" t="s">
        <v>135</v>
      </c>
      <c r="B133" s="19"/>
      <c r="C133" s="20" t="s">
        <v>24</v>
      </c>
      <c r="D133" s="20" t="s">
        <v>11</v>
      </c>
      <c r="E133" s="21">
        <v>597</v>
      </c>
      <c r="F133" s="22">
        <v>0</v>
      </c>
      <c r="G133" s="22">
        <v>0</v>
      </c>
      <c r="H133" s="22">
        <v>0</v>
      </c>
      <c r="I133" s="151"/>
      <c r="J133" s="151"/>
      <c r="K133" s="151"/>
      <c r="L133" s="151"/>
      <c r="M133" s="151"/>
      <c r="N133" s="151"/>
      <c r="O133" s="151"/>
      <c r="P133" s="151"/>
      <c r="Q133" s="151">
        <f>SUM(I133:P133)</f>
        <v>0</v>
      </c>
    </row>
    <row r="134" spans="1:17" x14ac:dyDescent="0.2">
      <c r="A134" s="33" t="s">
        <v>136</v>
      </c>
      <c r="B134" s="33"/>
      <c r="C134" s="34" t="s">
        <v>24</v>
      </c>
      <c r="D134" s="34" t="s">
        <v>17</v>
      </c>
      <c r="E134" s="35">
        <v>2544</v>
      </c>
      <c r="F134" s="36">
        <v>0</v>
      </c>
      <c r="G134" s="36">
        <v>350</v>
      </c>
      <c r="H134" s="36">
        <v>350</v>
      </c>
      <c r="I134" s="151">
        <v>42</v>
      </c>
      <c r="J134" s="151">
        <f>35+73</f>
        <v>108</v>
      </c>
      <c r="K134" s="151">
        <v>77</v>
      </c>
      <c r="L134" s="151">
        <v>95</v>
      </c>
      <c r="M134" s="151">
        <v>100</v>
      </c>
      <c r="N134" s="151">
        <v>166</v>
      </c>
      <c r="O134" s="151">
        <v>38</v>
      </c>
      <c r="P134" s="151"/>
      <c r="Q134" s="151">
        <f t="shared" ref="Q134:Q144" si="13">SUM(I134:P134)</f>
        <v>626</v>
      </c>
    </row>
    <row r="135" spans="1:17" x14ac:dyDescent="0.2">
      <c r="A135" s="19" t="s">
        <v>137</v>
      </c>
      <c r="B135" s="19"/>
      <c r="C135" s="20" t="s">
        <v>24</v>
      </c>
      <c r="D135" s="20" t="s">
        <v>17</v>
      </c>
      <c r="E135" s="21">
        <v>1850.5849583859999</v>
      </c>
      <c r="F135" s="25">
        <v>350</v>
      </c>
      <c r="G135" s="25">
        <v>350</v>
      </c>
      <c r="H135" s="25">
        <v>355</v>
      </c>
      <c r="I135" s="151">
        <v>240</v>
      </c>
      <c r="J135" s="151"/>
      <c r="K135" s="151"/>
      <c r="L135" s="151"/>
      <c r="M135" s="151">
        <v>27</v>
      </c>
      <c r="N135" s="151"/>
      <c r="O135" s="151">
        <v>62</v>
      </c>
      <c r="P135" s="151"/>
      <c r="Q135" s="151">
        <f t="shared" si="13"/>
        <v>329</v>
      </c>
    </row>
    <row r="136" spans="1:17" x14ac:dyDescent="0.2">
      <c r="A136" s="19" t="s">
        <v>137</v>
      </c>
      <c r="B136" s="19"/>
      <c r="C136" s="20" t="s">
        <v>24</v>
      </c>
      <c r="D136" s="20" t="s">
        <v>11</v>
      </c>
      <c r="E136" s="21">
        <f>618+(9.25*177.721)</f>
        <v>2261.9192499999999</v>
      </c>
      <c r="F136" s="25">
        <v>200</v>
      </c>
      <c r="G136" s="25">
        <v>200</v>
      </c>
      <c r="H136" s="25">
        <v>300</v>
      </c>
      <c r="I136" s="151">
        <v>117</v>
      </c>
      <c r="J136" s="151">
        <f>136+47</f>
        <v>183</v>
      </c>
      <c r="K136" s="151">
        <v>12</v>
      </c>
      <c r="L136" s="151"/>
      <c r="M136" s="151"/>
      <c r="N136" s="151"/>
      <c r="O136" s="151">
        <v>113</v>
      </c>
      <c r="P136" s="151"/>
      <c r="Q136" s="151">
        <f t="shared" si="13"/>
        <v>425</v>
      </c>
    </row>
    <row r="137" spans="1:17" x14ac:dyDescent="0.2">
      <c r="A137" s="19" t="s">
        <v>138</v>
      </c>
      <c r="B137" s="30"/>
      <c r="C137" s="20" t="s">
        <v>26</v>
      </c>
      <c r="D137" s="20" t="s">
        <v>17</v>
      </c>
      <c r="E137" s="21">
        <v>1781</v>
      </c>
      <c r="F137" s="25">
        <v>397</v>
      </c>
      <c r="G137" s="25">
        <v>397</v>
      </c>
      <c r="H137" s="25">
        <v>200</v>
      </c>
      <c r="I137" s="151"/>
      <c r="J137" s="151"/>
      <c r="K137" s="151"/>
      <c r="L137" s="151"/>
      <c r="M137" s="151"/>
      <c r="N137" s="151"/>
      <c r="O137" s="151"/>
      <c r="P137" s="151"/>
      <c r="Q137" s="151">
        <f t="shared" si="13"/>
        <v>0</v>
      </c>
    </row>
    <row r="138" spans="1:17" x14ac:dyDescent="0.2">
      <c r="A138" s="19" t="s">
        <v>139</v>
      </c>
      <c r="B138" s="20"/>
      <c r="C138" s="20" t="s">
        <v>140</v>
      </c>
      <c r="D138" s="20" t="s">
        <v>11</v>
      </c>
      <c r="E138" s="21">
        <v>3481</v>
      </c>
      <c r="F138" s="25"/>
      <c r="G138" s="25"/>
      <c r="H138" s="25"/>
      <c r="I138" s="151"/>
      <c r="J138" s="151"/>
      <c r="K138" s="151"/>
      <c r="L138" s="151"/>
      <c r="M138" s="151"/>
      <c r="N138" s="151"/>
      <c r="O138" s="151"/>
      <c r="P138" s="151"/>
      <c r="Q138" s="151">
        <f t="shared" si="13"/>
        <v>0</v>
      </c>
    </row>
    <row r="139" spans="1:17" x14ac:dyDescent="0.2">
      <c r="A139" s="19" t="s">
        <v>141</v>
      </c>
      <c r="B139" s="20"/>
      <c r="C139" s="20" t="s">
        <v>24</v>
      </c>
      <c r="D139" s="20" t="s">
        <v>11</v>
      </c>
      <c r="E139" s="21">
        <v>151</v>
      </c>
      <c r="F139" s="25">
        <v>50</v>
      </c>
      <c r="G139" s="25">
        <v>50</v>
      </c>
      <c r="H139" s="25">
        <v>0</v>
      </c>
      <c r="I139" s="151"/>
      <c r="J139" s="151"/>
      <c r="K139" s="151"/>
      <c r="L139" s="151"/>
      <c r="M139" s="151"/>
      <c r="N139" s="151"/>
      <c r="O139" s="151"/>
      <c r="P139" s="151"/>
      <c r="Q139" s="151">
        <f t="shared" si="13"/>
        <v>0</v>
      </c>
    </row>
    <row r="140" spans="1:17" x14ac:dyDescent="0.2">
      <c r="A140" s="19" t="s">
        <v>142</v>
      </c>
      <c r="B140" s="20"/>
      <c r="C140" s="20" t="s">
        <v>68</v>
      </c>
      <c r="D140" s="20" t="s">
        <v>11</v>
      </c>
      <c r="E140" s="21">
        <f>10*200</f>
        <v>2000</v>
      </c>
      <c r="F140" s="25">
        <v>250</v>
      </c>
      <c r="G140" s="25">
        <v>250</v>
      </c>
      <c r="H140" s="25">
        <v>250</v>
      </c>
      <c r="I140" s="151"/>
      <c r="J140" s="151"/>
      <c r="K140" s="151"/>
      <c r="L140" s="151"/>
      <c r="M140" s="151"/>
      <c r="N140" s="151"/>
      <c r="O140" s="151"/>
      <c r="P140" s="151"/>
      <c r="Q140" s="151">
        <f t="shared" si="13"/>
        <v>0</v>
      </c>
    </row>
    <row r="141" spans="1:17" x14ac:dyDescent="0.2">
      <c r="A141" s="30" t="s">
        <v>143</v>
      </c>
      <c r="B141" s="30"/>
      <c r="C141" s="20" t="s">
        <v>14</v>
      </c>
      <c r="D141" s="20" t="s">
        <v>11</v>
      </c>
      <c r="E141" s="21">
        <v>393</v>
      </c>
      <c r="F141" s="22"/>
      <c r="G141" s="22"/>
      <c r="H141" s="22"/>
      <c r="I141" s="151"/>
      <c r="J141" s="151"/>
      <c r="K141" s="151"/>
      <c r="L141" s="151"/>
      <c r="M141" s="151"/>
      <c r="N141" s="151"/>
      <c r="O141" s="151"/>
      <c r="P141" s="151"/>
      <c r="Q141" s="151">
        <f t="shared" si="13"/>
        <v>0</v>
      </c>
    </row>
    <row r="142" spans="1:17" x14ac:dyDescent="0.2">
      <c r="A142" s="30" t="s">
        <v>144</v>
      </c>
      <c r="B142" s="30"/>
      <c r="C142" s="20" t="s">
        <v>14</v>
      </c>
      <c r="D142" s="20" t="s">
        <v>11</v>
      </c>
      <c r="E142" s="21">
        <v>77</v>
      </c>
      <c r="F142" s="22"/>
      <c r="G142" s="22"/>
      <c r="H142" s="22"/>
      <c r="I142" s="151"/>
      <c r="J142" s="151"/>
      <c r="K142" s="151"/>
      <c r="L142" s="151"/>
      <c r="M142" s="151"/>
      <c r="N142" s="151"/>
      <c r="O142" s="151"/>
      <c r="P142" s="151"/>
      <c r="Q142" s="151">
        <f t="shared" si="13"/>
        <v>0</v>
      </c>
    </row>
    <row r="143" spans="1:17" x14ac:dyDescent="0.2">
      <c r="A143" s="30" t="s">
        <v>145</v>
      </c>
      <c r="B143" s="20"/>
      <c r="C143" s="20" t="s">
        <v>14</v>
      </c>
      <c r="D143" s="20" t="s">
        <v>11</v>
      </c>
      <c r="E143" s="21">
        <v>163</v>
      </c>
      <c r="F143" s="22"/>
      <c r="G143" s="22"/>
      <c r="H143" s="22"/>
      <c r="I143" s="151"/>
      <c r="J143" s="151"/>
      <c r="K143" s="151"/>
      <c r="L143" s="151"/>
      <c r="M143" s="151"/>
      <c r="N143" s="151"/>
      <c r="O143" s="151"/>
      <c r="P143" s="151"/>
      <c r="Q143" s="151">
        <f t="shared" si="13"/>
        <v>0</v>
      </c>
    </row>
    <row r="144" spans="1:17" x14ac:dyDescent="0.2">
      <c r="A144" s="19" t="s">
        <v>146</v>
      </c>
      <c r="B144" s="20"/>
      <c r="C144" s="20" t="s">
        <v>24</v>
      </c>
      <c r="D144" s="20" t="s">
        <v>17</v>
      </c>
      <c r="E144" s="21">
        <v>2617</v>
      </c>
      <c r="F144" s="25">
        <v>350</v>
      </c>
      <c r="G144" s="25">
        <v>350</v>
      </c>
      <c r="H144" s="25">
        <v>320</v>
      </c>
      <c r="I144" s="151"/>
      <c r="J144" s="151"/>
      <c r="K144" s="151"/>
      <c r="L144" s="151"/>
      <c r="M144" s="151"/>
      <c r="N144" s="151">
        <v>220</v>
      </c>
      <c r="O144" s="151"/>
      <c r="P144" s="151"/>
      <c r="Q144" s="151">
        <f t="shared" si="13"/>
        <v>220</v>
      </c>
    </row>
    <row r="145" spans="1:17" ht="12" thickBot="1" x14ac:dyDescent="0.25">
      <c r="A145" s="42" t="s">
        <v>7</v>
      </c>
      <c r="B145" s="42" t="s">
        <v>7</v>
      </c>
      <c r="C145" s="43" t="s">
        <v>7</v>
      </c>
      <c r="D145" s="43" t="s">
        <v>7</v>
      </c>
      <c r="E145" s="43" t="s">
        <v>7</v>
      </c>
      <c r="F145" s="1"/>
      <c r="G145" s="1"/>
    </row>
    <row r="146" spans="1:17" ht="12" thickBot="1" x14ac:dyDescent="0.25">
      <c r="A146" s="13" t="s">
        <v>147</v>
      </c>
      <c r="B146" s="14"/>
      <c r="C146" s="13"/>
      <c r="D146" s="14"/>
      <c r="E146" s="16">
        <f>SUM(E149:E184)</f>
        <v>36482.046999999999</v>
      </c>
      <c r="F146" s="16">
        <f t="shared" ref="F146:Q146" si="14">SUM(F148:F171)</f>
        <v>5758</v>
      </c>
      <c r="G146" s="16">
        <f t="shared" si="14"/>
        <v>6358</v>
      </c>
      <c r="H146" s="16">
        <f t="shared" si="14"/>
        <v>5685</v>
      </c>
      <c r="I146" s="16">
        <f t="shared" si="14"/>
        <v>192</v>
      </c>
      <c r="J146" s="16">
        <f t="shared" si="14"/>
        <v>0</v>
      </c>
      <c r="K146" s="16">
        <f t="shared" si="14"/>
        <v>0</v>
      </c>
      <c r="L146" s="16">
        <f t="shared" si="14"/>
        <v>0</v>
      </c>
      <c r="M146" s="16">
        <f>SUM(M148:M184)</f>
        <v>94</v>
      </c>
      <c r="N146" s="16">
        <f>SUM(N148:N184)</f>
        <v>157</v>
      </c>
      <c r="O146" s="16">
        <f>SUM(O148:O184)</f>
        <v>60</v>
      </c>
      <c r="P146" s="16">
        <f>SUM(P148:P184)</f>
        <v>158</v>
      </c>
      <c r="Q146" s="16">
        <f t="shared" si="14"/>
        <v>661</v>
      </c>
    </row>
    <row r="147" spans="1:17" x14ac:dyDescent="0.2">
      <c r="A147" s="42" t="s">
        <v>7</v>
      </c>
      <c r="B147" s="42" t="s">
        <v>7</v>
      </c>
      <c r="C147" s="43" t="s">
        <v>7</v>
      </c>
      <c r="D147" s="43" t="s">
        <v>7</v>
      </c>
      <c r="E147" s="43" t="s">
        <v>7</v>
      </c>
      <c r="F147" s="1"/>
      <c r="G147" s="1"/>
    </row>
    <row r="148" spans="1:17" x14ac:dyDescent="0.2">
      <c r="A148" s="94" t="s">
        <v>148</v>
      </c>
      <c r="B148" s="95"/>
      <c r="C148" s="96" t="s">
        <v>24</v>
      </c>
      <c r="D148" s="20" t="s">
        <v>17</v>
      </c>
      <c r="E148" s="97">
        <v>889</v>
      </c>
      <c r="F148" s="25">
        <v>100</v>
      </c>
      <c r="G148" s="25">
        <v>100</v>
      </c>
      <c r="H148" s="25">
        <v>0</v>
      </c>
      <c r="I148" s="151"/>
      <c r="J148" s="151"/>
      <c r="K148" s="151"/>
      <c r="L148" s="151"/>
      <c r="M148" s="151"/>
      <c r="N148" s="151"/>
      <c r="O148" s="151"/>
      <c r="P148" s="151"/>
      <c r="Q148" s="151">
        <f>SUM(I148:P148)</f>
        <v>0</v>
      </c>
    </row>
    <row r="149" spans="1:17" x14ac:dyDescent="0.2">
      <c r="A149" s="19" t="s">
        <v>149</v>
      </c>
      <c r="B149" s="19"/>
      <c r="C149" s="20" t="s">
        <v>24</v>
      </c>
      <c r="D149" s="20" t="s">
        <v>17</v>
      </c>
      <c r="E149" s="21">
        <v>194</v>
      </c>
      <c r="F149" s="25">
        <v>0</v>
      </c>
      <c r="G149" s="25">
        <v>0</v>
      </c>
      <c r="H149" s="25">
        <v>0</v>
      </c>
      <c r="I149" s="151"/>
      <c r="J149" s="151"/>
      <c r="K149" s="151"/>
      <c r="L149" s="151"/>
      <c r="M149" s="151"/>
      <c r="N149" s="151"/>
      <c r="O149" s="151"/>
      <c r="P149" s="151"/>
      <c r="Q149" s="151">
        <f t="shared" ref="Q149:Q184" si="15">SUM(I149:P149)</f>
        <v>0</v>
      </c>
    </row>
    <row r="150" spans="1:17" x14ac:dyDescent="0.2">
      <c r="A150" s="19" t="s">
        <v>149</v>
      </c>
      <c r="B150" s="19"/>
      <c r="C150" s="20" t="s">
        <v>24</v>
      </c>
      <c r="D150" s="20" t="s">
        <v>11</v>
      </c>
      <c r="E150" s="21">
        <v>883</v>
      </c>
      <c r="F150" s="25">
        <v>0</v>
      </c>
      <c r="G150" s="25">
        <v>0</v>
      </c>
      <c r="H150" s="25">
        <v>0</v>
      </c>
      <c r="I150" s="151"/>
      <c r="J150" s="151"/>
      <c r="K150" s="151"/>
      <c r="L150" s="151"/>
      <c r="M150" s="151"/>
      <c r="N150" s="151"/>
      <c r="O150" s="151"/>
      <c r="P150" s="151"/>
      <c r="Q150" s="151">
        <f t="shared" si="15"/>
        <v>0</v>
      </c>
    </row>
    <row r="151" spans="1:17" x14ac:dyDescent="0.2">
      <c r="A151" s="19" t="s">
        <v>150</v>
      </c>
      <c r="B151" s="19"/>
      <c r="C151" s="20" t="s">
        <v>24</v>
      </c>
      <c r="D151" s="20" t="s">
        <v>17</v>
      </c>
      <c r="E151" s="21">
        <v>2544</v>
      </c>
      <c r="F151" s="25">
        <v>346</v>
      </c>
      <c r="G151" s="25">
        <v>346</v>
      </c>
      <c r="H151" s="25">
        <v>0</v>
      </c>
      <c r="I151" s="151"/>
      <c r="J151" s="151"/>
      <c r="K151" s="151"/>
      <c r="L151" s="151"/>
      <c r="M151" s="151"/>
      <c r="N151" s="151"/>
      <c r="O151" s="151"/>
      <c r="P151" s="151"/>
      <c r="Q151" s="151">
        <f t="shared" si="15"/>
        <v>0</v>
      </c>
    </row>
    <row r="152" spans="1:17" x14ac:dyDescent="0.2">
      <c r="A152" s="98" t="s">
        <v>151</v>
      </c>
      <c r="B152" s="98"/>
      <c r="C152" s="99" t="s">
        <v>24</v>
      </c>
      <c r="D152" s="99" t="s">
        <v>17</v>
      </c>
      <c r="E152" s="100">
        <v>2466</v>
      </c>
      <c r="F152" s="101">
        <v>246</v>
      </c>
      <c r="G152" s="101">
        <v>246</v>
      </c>
      <c r="H152" s="101">
        <v>170</v>
      </c>
      <c r="I152" s="151"/>
      <c r="J152" s="151"/>
      <c r="K152" s="151"/>
      <c r="L152" s="151"/>
      <c r="M152" s="151"/>
      <c r="N152" s="151">
        <v>79</v>
      </c>
      <c r="O152" s="151"/>
      <c r="P152" s="151"/>
      <c r="Q152" s="151">
        <f t="shared" si="15"/>
        <v>79</v>
      </c>
    </row>
    <row r="153" spans="1:17" x14ac:dyDescent="0.2">
      <c r="A153" s="98" t="s">
        <v>151</v>
      </c>
      <c r="B153" s="98"/>
      <c r="C153" s="99" t="s">
        <v>24</v>
      </c>
      <c r="D153" s="99" t="s">
        <v>11</v>
      </c>
      <c r="E153" s="100">
        <v>889</v>
      </c>
      <c r="F153" s="101">
        <v>50</v>
      </c>
      <c r="G153" s="101">
        <v>50</v>
      </c>
      <c r="H153" s="101">
        <v>50</v>
      </c>
      <c r="I153" s="151"/>
      <c r="J153" s="151"/>
      <c r="K153" s="151"/>
      <c r="L153" s="151"/>
      <c r="M153" s="151"/>
      <c r="N153" s="151">
        <v>28</v>
      </c>
      <c r="O153" s="151"/>
      <c r="P153" s="151"/>
      <c r="Q153" s="151">
        <f t="shared" si="15"/>
        <v>28</v>
      </c>
    </row>
    <row r="154" spans="1:17" x14ac:dyDescent="0.2">
      <c r="A154" s="33" t="s">
        <v>151</v>
      </c>
      <c r="B154" s="33"/>
      <c r="C154" s="34" t="s">
        <v>26</v>
      </c>
      <c r="D154" s="34" t="s">
        <v>17</v>
      </c>
      <c r="E154" s="35">
        <v>2310</v>
      </c>
      <c r="F154" s="36"/>
      <c r="G154" s="36">
        <v>550</v>
      </c>
      <c r="H154" s="36">
        <v>250</v>
      </c>
      <c r="I154" s="151"/>
      <c r="J154" s="151"/>
      <c r="K154" s="151"/>
      <c r="L154" s="151"/>
      <c r="M154" s="151"/>
      <c r="N154" s="151"/>
      <c r="O154" s="151"/>
      <c r="P154" s="151"/>
      <c r="Q154" s="151">
        <f t="shared" si="15"/>
        <v>0</v>
      </c>
    </row>
    <row r="155" spans="1:17" x14ac:dyDescent="0.2">
      <c r="A155" s="33" t="s">
        <v>152</v>
      </c>
      <c r="B155" s="33"/>
      <c r="C155" s="34" t="s">
        <v>24</v>
      </c>
      <c r="D155" s="34" t="s">
        <v>11</v>
      </c>
      <c r="E155" s="35">
        <v>445</v>
      </c>
      <c r="F155" s="36"/>
      <c r="G155" s="36">
        <v>50</v>
      </c>
      <c r="H155" s="36">
        <v>50</v>
      </c>
      <c r="I155" s="151"/>
      <c r="J155" s="151"/>
      <c r="K155" s="151"/>
      <c r="L155" s="151"/>
      <c r="M155" s="151"/>
      <c r="N155" s="151"/>
      <c r="O155" s="151"/>
      <c r="P155" s="151"/>
      <c r="Q155" s="151">
        <f t="shared" si="15"/>
        <v>0</v>
      </c>
    </row>
    <row r="156" spans="1:17" x14ac:dyDescent="0.2">
      <c r="A156" s="27" t="s">
        <v>231</v>
      </c>
      <c r="B156" s="102" t="s">
        <v>61</v>
      </c>
      <c r="C156" s="28" t="s">
        <v>26</v>
      </c>
      <c r="D156" s="28" t="s">
        <v>17</v>
      </c>
      <c r="E156" s="29">
        <v>4325</v>
      </c>
      <c r="F156" s="25">
        <v>1180</v>
      </c>
      <c r="G156" s="25">
        <v>1180</v>
      </c>
      <c r="H156" s="25">
        <v>1300</v>
      </c>
      <c r="I156" s="151">
        <v>62</v>
      </c>
      <c r="J156" s="151"/>
      <c r="K156" s="151"/>
      <c r="L156" s="151"/>
      <c r="M156" s="151"/>
      <c r="N156" s="151"/>
      <c r="O156" s="151"/>
      <c r="P156" s="151">
        <v>83</v>
      </c>
      <c r="Q156" s="151">
        <f t="shared" si="15"/>
        <v>145</v>
      </c>
    </row>
    <row r="157" spans="1:17" x14ac:dyDescent="0.2">
      <c r="A157" s="27" t="s">
        <v>153</v>
      </c>
      <c r="B157" s="102" t="s">
        <v>61</v>
      </c>
      <c r="C157" s="28" t="s">
        <v>29</v>
      </c>
      <c r="D157" s="28" t="s">
        <v>17</v>
      </c>
      <c r="E157" s="29">
        <v>1454</v>
      </c>
      <c r="F157" s="25">
        <v>450</v>
      </c>
      <c r="G157" s="25">
        <v>450</v>
      </c>
      <c r="H157" s="25">
        <v>262</v>
      </c>
      <c r="I157" s="151"/>
      <c r="J157" s="151"/>
      <c r="K157" s="151"/>
      <c r="L157" s="151"/>
      <c r="M157" s="151"/>
      <c r="N157" s="151"/>
      <c r="O157" s="151"/>
      <c r="P157" s="151"/>
      <c r="Q157" s="151">
        <f t="shared" si="15"/>
        <v>0</v>
      </c>
    </row>
    <row r="158" spans="1:17" x14ac:dyDescent="0.2">
      <c r="A158" s="81" t="s">
        <v>154</v>
      </c>
      <c r="B158" s="103"/>
      <c r="C158" s="79" t="s">
        <v>29</v>
      </c>
      <c r="D158" s="79" t="s">
        <v>17</v>
      </c>
      <c r="E158" s="80">
        <v>1950</v>
      </c>
      <c r="F158" s="104">
        <v>250</v>
      </c>
      <c r="G158" s="104">
        <v>200</v>
      </c>
      <c r="H158" s="104">
        <v>100</v>
      </c>
      <c r="I158" s="151">
        <v>61</v>
      </c>
      <c r="J158" s="151"/>
      <c r="K158" s="151"/>
      <c r="L158" s="151"/>
      <c r="M158" s="151">
        <v>28</v>
      </c>
      <c r="N158" s="151"/>
      <c r="O158" s="151"/>
      <c r="P158" s="151">
        <v>46</v>
      </c>
      <c r="Q158" s="151">
        <f t="shared" si="15"/>
        <v>135</v>
      </c>
    </row>
    <row r="159" spans="1:17" x14ac:dyDescent="0.2">
      <c r="A159" s="33" t="s">
        <v>154</v>
      </c>
      <c r="B159" s="105"/>
      <c r="C159" s="34" t="s">
        <v>29</v>
      </c>
      <c r="D159" s="34" t="s">
        <v>11</v>
      </c>
      <c r="E159" s="35">
        <v>76</v>
      </c>
      <c r="F159" s="36">
        <v>0</v>
      </c>
      <c r="G159" s="36">
        <v>50</v>
      </c>
      <c r="H159" s="36">
        <v>25</v>
      </c>
      <c r="I159" s="151">
        <v>10</v>
      </c>
      <c r="J159" s="151"/>
      <c r="K159" s="151"/>
      <c r="L159" s="151"/>
      <c r="M159" s="151"/>
      <c r="N159" s="151"/>
      <c r="O159" s="151"/>
      <c r="P159" s="151">
        <v>7</v>
      </c>
      <c r="Q159" s="151">
        <f t="shared" si="15"/>
        <v>17</v>
      </c>
    </row>
    <row r="160" spans="1:17" x14ac:dyDescent="0.2">
      <c r="A160" s="19" t="s">
        <v>155</v>
      </c>
      <c r="B160" s="106"/>
      <c r="C160" s="20" t="s">
        <v>26</v>
      </c>
      <c r="D160" s="20" t="s">
        <v>17</v>
      </c>
      <c r="E160" s="21">
        <v>1030</v>
      </c>
      <c r="F160" s="25">
        <v>550</v>
      </c>
      <c r="G160" s="25">
        <v>550</v>
      </c>
      <c r="H160" s="25">
        <v>350</v>
      </c>
      <c r="I160" s="151">
        <v>49</v>
      </c>
      <c r="J160" s="151"/>
      <c r="K160" s="151"/>
      <c r="L160" s="151"/>
      <c r="M160" s="151"/>
      <c r="N160" s="151"/>
      <c r="O160" s="151"/>
      <c r="P160" s="151"/>
      <c r="Q160" s="151">
        <f t="shared" si="15"/>
        <v>49</v>
      </c>
    </row>
    <row r="161" spans="1:17" x14ac:dyDescent="0.2">
      <c r="A161" s="19" t="s">
        <v>155</v>
      </c>
      <c r="B161" s="106"/>
      <c r="C161" s="20" t="s">
        <v>26</v>
      </c>
      <c r="D161" s="20" t="s">
        <v>17</v>
      </c>
      <c r="E161" s="21">
        <v>3554</v>
      </c>
      <c r="F161" s="25">
        <v>550</v>
      </c>
      <c r="G161" s="25">
        <v>550</v>
      </c>
      <c r="H161" s="25">
        <v>750</v>
      </c>
      <c r="I161" s="151"/>
      <c r="J161" s="151"/>
      <c r="K161" s="151"/>
      <c r="L161" s="151"/>
      <c r="M161" s="151"/>
      <c r="N161" s="151">
        <v>50</v>
      </c>
      <c r="O161" s="151">
        <v>60</v>
      </c>
      <c r="P161" s="151"/>
      <c r="Q161" s="151">
        <f t="shared" si="15"/>
        <v>110</v>
      </c>
    </row>
    <row r="162" spans="1:17" x14ac:dyDescent="0.2">
      <c r="A162" s="19" t="s">
        <v>155</v>
      </c>
      <c r="B162" s="106"/>
      <c r="C162" s="20" t="s">
        <v>26</v>
      </c>
      <c r="D162" s="20" t="s">
        <v>11</v>
      </c>
      <c r="E162" s="21">
        <v>1244.047</v>
      </c>
      <c r="F162" s="25">
        <v>175</v>
      </c>
      <c r="G162" s="25">
        <v>175</v>
      </c>
      <c r="H162" s="25">
        <v>75</v>
      </c>
      <c r="I162" s="151"/>
      <c r="J162" s="151"/>
      <c r="K162" s="151"/>
      <c r="L162" s="151"/>
      <c r="M162" s="151">
        <v>50</v>
      </c>
      <c r="N162" s="151"/>
      <c r="O162" s="151"/>
      <c r="P162" s="151"/>
      <c r="Q162" s="151">
        <f t="shared" si="15"/>
        <v>50</v>
      </c>
    </row>
    <row r="163" spans="1:17" x14ac:dyDescent="0.2">
      <c r="A163" s="27" t="s">
        <v>233</v>
      </c>
      <c r="B163" s="102" t="s">
        <v>61</v>
      </c>
      <c r="C163" s="28" t="s">
        <v>26</v>
      </c>
      <c r="D163" s="28" t="s">
        <v>17</v>
      </c>
      <c r="E163" s="29">
        <v>5484</v>
      </c>
      <c r="F163" s="25">
        <v>900</v>
      </c>
      <c r="G163" s="25">
        <v>900</v>
      </c>
      <c r="H163" s="25">
        <v>1603</v>
      </c>
      <c r="I163" s="151"/>
      <c r="J163" s="151"/>
      <c r="K163" s="151"/>
      <c r="L163" s="151"/>
      <c r="M163" s="151"/>
      <c r="N163" s="151"/>
      <c r="O163" s="151"/>
      <c r="P163" s="151"/>
      <c r="Q163" s="151">
        <f t="shared" si="15"/>
        <v>0</v>
      </c>
    </row>
    <row r="164" spans="1:17" x14ac:dyDescent="0.2">
      <c r="A164" s="27" t="s">
        <v>232</v>
      </c>
      <c r="B164" s="102" t="s">
        <v>61</v>
      </c>
      <c r="C164" s="28" t="s">
        <v>26</v>
      </c>
      <c r="D164" s="28" t="s">
        <v>17</v>
      </c>
      <c r="E164" s="29">
        <v>738</v>
      </c>
      <c r="F164" s="25">
        <v>508</v>
      </c>
      <c r="G164" s="25">
        <v>508</v>
      </c>
      <c r="H164" s="25">
        <v>500</v>
      </c>
      <c r="I164" s="151">
        <v>10</v>
      </c>
      <c r="J164" s="151"/>
      <c r="K164" s="151"/>
      <c r="L164" s="151"/>
      <c r="M164" s="151">
        <v>16</v>
      </c>
      <c r="N164" s="151"/>
      <c r="O164" s="151"/>
      <c r="P164" s="151">
        <v>22</v>
      </c>
      <c r="Q164" s="151">
        <f t="shared" si="15"/>
        <v>48</v>
      </c>
    </row>
    <row r="165" spans="1:17" x14ac:dyDescent="0.2">
      <c r="A165" s="27" t="s">
        <v>156</v>
      </c>
      <c r="B165" s="28"/>
      <c r="C165" s="28" t="s">
        <v>26</v>
      </c>
      <c r="D165" s="28" t="s">
        <v>11</v>
      </c>
      <c r="E165" s="29">
        <v>65</v>
      </c>
      <c r="F165" s="25">
        <v>65</v>
      </c>
      <c r="G165" s="25">
        <v>65</v>
      </c>
      <c r="H165" s="25">
        <v>0</v>
      </c>
      <c r="I165" s="151"/>
      <c r="J165" s="151"/>
      <c r="K165" s="151"/>
      <c r="L165" s="151"/>
      <c r="M165" s="151"/>
      <c r="N165" s="151"/>
      <c r="O165" s="151"/>
      <c r="P165" s="151"/>
      <c r="Q165" s="151">
        <f t="shared" si="15"/>
        <v>0</v>
      </c>
    </row>
    <row r="166" spans="1:17" x14ac:dyDescent="0.2">
      <c r="A166" s="19" t="s">
        <v>157</v>
      </c>
      <c r="B166" s="20"/>
      <c r="C166" s="20" t="s">
        <v>14</v>
      </c>
      <c r="D166" s="20" t="s">
        <v>11</v>
      </c>
      <c r="E166" s="21">
        <v>215</v>
      </c>
      <c r="F166" s="22"/>
      <c r="G166" s="22"/>
      <c r="H166" s="22"/>
      <c r="I166" s="151"/>
      <c r="J166" s="151"/>
      <c r="K166" s="151"/>
      <c r="L166" s="151"/>
      <c r="M166" s="151"/>
      <c r="N166" s="151"/>
      <c r="O166" s="151"/>
      <c r="P166" s="151"/>
      <c r="Q166" s="151">
        <f t="shared" si="15"/>
        <v>0</v>
      </c>
    </row>
    <row r="167" spans="1:17" x14ac:dyDescent="0.2">
      <c r="A167" s="19" t="s">
        <v>158</v>
      </c>
      <c r="B167" s="20"/>
      <c r="C167" s="20" t="s">
        <v>14</v>
      </c>
      <c r="D167" s="20" t="s">
        <v>11</v>
      </c>
      <c r="E167" s="21">
        <v>226</v>
      </c>
      <c r="F167" s="22"/>
      <c r="G167" s="22"/>
      <c r="H167" s="22"/>
      <c r="I167" s="151"/>
      <c r="J167" s="151"/>
      <c r="K167" s="151"/>
      <c r="L167" s="151"/>
      <c r="M167" s="151"/>
      <c r="N167" s="151"/>
      <c r="O167" s="151"/>
      <c r="P167" s="151"/>
      <c r="Q167" s="151">
        <f t="shared" si="15"/>
        <v>0</v>
      </c>
    </row>
    <row r="168" spans="1:17" x14ac:dyDescent="0.2">
      <c r="A168" s="19" t="s">
        <v>159</v>
      </c>
      <c r="B168" s="20"/>
      <c r="C168" s="20" t="s">
        <v>14</v>
      </c>
      <c r="D168" s="20" t="s">
        <v>11</v>
      </c>
      <c r="E168" s="21">
        <v>60</v>
      </c>
      <c r="F168" s="22"/>
      <c r="G168" s="22"/>
      <c r="H168" s="22"/>
      <c r="I168" s="151"/>
      <c r="J168" s="151"/>
      <c r="K168" s="151"/>
      <c r="L168" s="151"/>
      <c r="M168" s="151"/>
      <c r="N168" s="151"/>
      <c r="O168" s="151"/>
      <c r="P168" s="151"/>
      <c r="Q168" s="151">
        <f t="shared" si="15"/>
        <v>0</v>
      </c>
    </row>
    <row r="169" spans="1:17" x14ac:dyDescent="0.2">
      <c r="A169" s="19" t="s">
        <v>160</v>
      </c>
      <c r="B169" s="30"/>
      <c r="C169" s="20" t="s">
        <v>26</v>
      </c>
      <c r="D169" s="20" t="s">
        <v>17</v>
      </c>
      <c r="E169" s="21">
        <v>807</v>
      </c>
      <c r="F169" s="25">
        <v>288</v>
      </c>
      <c r="G169" s="25">
        <v>288</v>
      </c>
      <c r="H169" s="25">
        <v>0</v>
      </c>
      <c r="I169" s="151"/>
      <c r="J169" s="151"/>
      <c r="K169" s="151"/>
      <c r="L169" s="151"/>
      <c r="M169" s="151"/>
      <c r="N169" s="151"/>
      <c r="O169" s="151"/>
      <c r="P169" s="151"/>
      <c r="Q169" s="151">
        <f t="shared" si="15"/>
        <v>0</v>
      </c>
    </row>
    <row r="170" spans="1:17" x14ac:dyDescent="0.2">
      <c r="A170" s="19" t="s">
        <v>161</v>
      </c>
      <c r="B170" s="19"/>
      <c r="C170" s="20" t="s">
        <v>162</v>
      </c>
      <c r="D170" s="20" t="s">
        <v>11</v>
      </c>
      <c r="E170" s="21">
        <v>622</v>
      </c>
      <c r="F170" s="25"/>
      <c r="G170" s="25"/>
      <c r="H170" s="25">
        <v>100</v>
      </c>
      <c r="I170" s="151"/>
      <c r="J170" s="151"/>
      <c r="K170" s="151"/>
      <c r="L170" s="151"/>
      <c r="M170" s="151"/>
      <c r="N170" s="151"/>
      <c r="O170" s="151"/>
      <c r="P170" s="151"/>
      <c r="Q170" s="151">
        <f t="shared" si="15"/>
        <v>0</v>
      </c>
    </row>
    <row r="171" spans="1:17" x14ac:dyDescent="0.2">
      <c r="A171" s="19" t="s">
        <v>163</v>
      </c>
      <c r="B171" s="19"/>
      <c r="C171" s="20" t="s">
        <v>140</v>
      </c>
      <c r="D171" s="20" t="s">
        <v>11</v>
      </c>
      <c r="E171" s="21">
        <v>2451</v>
      </c>
      <c r="F171" s="25">
        <v>100</v>
      </c>
      <c r="G171" s="25">
        <v>100</v>
      </c>
      <c r="H171" s="25">
        <v>100</v>
      </c>
      <c r="I171" s="151"/>
      <c r="J171" s="151"/>
      <c r="K171" s="151"/>
      <c r="L171" s="151"/>
      <c r="M171" s="151"/>
      <c r="N171" s="151"/>
      <c r="O171" s="151"/>
      <c r="P171" s="151"/>
      <c r="Q171" s="151">
        <f t="shared" si="15"/>
        <v>0</v>
      </c>
    </row>
    <row r="172" spans="1:17" x14ac:dyDescent="0.2">
      <c r="A172" s="48" t="s">
        <v>164</v>
      </c>
      <c r="B172" s="48"/>
      <c r="C172" s="28" t="s">
        <v>49</v>
      </c>
      <c r="D172" s="28" t="s">
        <v>11</v>
      </c>
      <c r="E172" s="29">
        <v>390</v>
      </c>
      <c r="F172" s="25"/>
      <c r="G172" s="25"/>
      <c r="H172" s="25"/>
      <c r="I172" s="151"/>
      <c r="J172" s="151"/>
      <c r="K172" s="151"/>
      <c r="L172" s="151"/>
      <c r="M172" s="151"/>
      <c r="N172" s="151"/>
      <c r="O172" s="151"/>
      <c r="P172" s="151"/>
      <c r="Q172" s="151">
        <f t="shared" si="15"/>
        <v>0</v>
      </c>
    </row>
    <row r="173" spans="1:17" x14ac:dyDescent="0.2">
      <c r="A173" s="107" t="s">
        <v>165</v>
      </c>
      <c r="B173" s="28"/>
      <c r="C173" s="28" t="s">
        <v>49</v>
      </c>
      <c r="D173" s="28" t="s">
        <v>11</v>
      </c>
      <c r="E173" s="29">
        <v>172</v>
      </c>
      <c r="F173" s="25"/>
      <c r="G173" s="25"/>
      <c r="H173" s="25"/>
      <c r="I173" s="151"/>
      <c r="J173" s="151"/>
      <c r="K173" s="151"/>
      <c r="L173" s="151"/>
      <c r="M173" s="151"/>
      <c r="N173" s="151"/>
      <c r="O173" s="151"/>
      <c r="P173" s="151"/>
      <c r="Q173" s="151">
        <f t="shared" si="15"/>
        <v>0</v>
      </c>
    </row>
    <row r="174" spans="1:17" x14ac:dyDescent="0.2">
      <c r="A174" s="107" t="s">
        <v>166</v>
      </c>
      <c r="B174" s="48"/>
      <c r="C174" s="28" t="s">
        <v>49</v>
      </c>
      <c r="D174" s="28" t="s">
        <v>11</v>
      </c>
      <c r="E174" s="29">
        <v>47</v>
      </c>
      <c r="F174" s="25"/>
      <c r="G174" s="25"/>
      <c r="H174" s="25"/>
      <c r="I174" s="151"/>
      <c r="J174" s="151"/>
      <c r="K174" s="151"/>
      <c r="L174" s="151"/>
      <c r="M174" s="151"/>
      <c r="N174" s="151"/>
      <c r="O174" s="151"/>
      <c r="P174" s="151"/>
      <c r="Q174" s="151">
        <f t="shared" si="15"/>
        <v>0</v>
      </c>
    </row>
    <row r="175" spans="1:17" x14ac:dyDescent="0.2">
      <c r="A175" s="107" t="s">
        <v>167</v>
      </c>
      <c r="B175" s="48"/>
      <c r="C175" s="28" t="s">
        <v>168</v>
      </c>
      <c r="D175" s="28" t="s">
        <v>11</v>
      </c>
      <c r="E175" s="29">
        <v>71</v>
      </c>
      <c r="F175" s="25"/>
      <c r="G175" s="25"/>
      <c r="H175" s="25"/>
      <c r="I175" s="151"/>
      <c r="J175" s="151"/>
      <c r="K175" s="151"/>
      <c r="L175" s="151"/>
      <c r="M175" s="151"/>
      <c r="N175" s="151"/>
      <c r="O175" s="151"/>
      <c r="P175" s="151"/>
      <c r="Q175" s="151">
        <f t="shared" si="15"/>
        <v>0</v>
      </c>
    </row>
    <row r="176" spans="1:17" x14ac:dyDescent="0.2">
      <c r="A176" s="107" t="s">
        <v>169</v>
      </c>
      <c r="B176" s="48"/>
      <c r="C176" s="28" t="s">
        <v>168</v>
      </c>
      <c r="D176" s="28" t="s">
        <v>11</v>
      </c>
      <c r="E176" s="29">
        <v>100</v>
      </c>
      <c r="F176" s="25"/>
      <c r="G176" s="25"/>
      <c r="H176" s="25"/>
      <c r="I176" s="151"/>
      <c r="J176" s="151"/>
      <c r="K176" s="151"/>
      <c r="L176" s="151"/>
      <c r="M176" s="151"/>
      <c r="N176" s="151"/>
      <c r="O176" s="151"/>
      <c r="P176" s="151"/>
      <c r="Q176" s="151">
        <f t="shared" si="15"/>
        <v>0</v>
      </c>
    </row>
    <row r="177" spans="1:17" x14ac:dyDescent="0.2">
      <c r="A177" s="108" t="s">
        <v>170</v>
      </c>
      <c r="B177" s="71" t="s">
        <v>171</v>
      </c>
      <c r="C177" s="71" t="s">
        <v>172</v>
      </c>
      <c r="D177" s="71" t="s">
        <v>11</v>
      </c>
      <c r="E177" s="71">
        <v>355</v>
      </c>
      <c r="F177" s="109"/>
      <c r="G177" s="109"/>
      <c r="H177" s="109"/>
      <c r="I177" s="151"/>
      <c r="J177" s="151"/>
      <c r="K177" s="151"/>
      <c r="L177" s="151"/>
      <c r="M177" s="151"/>
      <c r="N177" s="151"/>
      <c r="O177" s="151"/>
      <c r="P177" s="151"/>
      <c r="Q177" s="151">
        <f t="shared" si="15"/>
        <v>0</v>
      </c>
    </row>
    <row r="178" spans="1:17" x14ac:dyDescent="0.2">
      <c r="A178" s="108" t="s">
        <v>173</v>
      </c>
      <c r="B178" s="71" t="s">
        <v>171</v>
      </c>
      <c r="C178" s="71" t="s">
        <v>172</v>
      </c>
      <c r="D178" s="71" t="s">
        <v>11</v>
      </c>
      <c r="E178" s="72">
        <v>355</v>
      </c>
      <c r="F178" s="109"/>
      <c r="G178" s="109"/>
      <c r="H178" s="109"/>
      <c r="I178" s="151"/>
      <c r="J178" s="151"/>
      <c r="K178" s="151"/>
      <c r="L178" s="151"/>
      <c r="M178" s="151"/>
      <c r="N178" s="151"/>
      <c r="O178" s="151"/>
      <c r="P178" s="151"/>
      <c r="Q178" s="151">
        <f t="shared" si="15"/>
        <v>0</v>
      </c>
    </row>
    <row r="179" spans="1:17" x14ac:dyDescent="0.2">
      <c r="A179" s="108" t="s">
        <v>174</v>
      </c>
      <c r="B179" s="71" t="s">
        <v>171</v>
      </c>
      <c r="C179" s="71" t="s">
        <v>172</v>
      </c>
      <c r="D179" s="71" t="s">
        <v>11</v>
      </c>
      <c r="E179" s="72">
        <v>178</v>
      </c>
      <c r="F179" s="109"/>
      <c r="G179" s="109"/>
      <c r="H179" s="109"/>
      <c r="I179" s="151"/>
      <c r="J179" s="151"/>
      <c r="K179" s="151"/>
      <c r="L179" s="151"/>
      <c r="M179" s="151"/>
      <c r="N179" s="151"/>
      <c r="O179" s="151"/>
      <c r="P179" s="151"/>
      <c r="Q179" s="151">
        <f t="shared" si="15"/>
        <v>0</v>
      </c>
    </row>
    <row r="180" spans="1:17" x14ac:dyDescent="0.2">
      <c r="A180" s="48" t="s">
        <v>175</v>
      </c>
      <c r="B180" s="28"/>
      <c r="C180" s="28" t="s">
        <v>168</v>
      </c>
      <c r="D180" s="28" t="s">
        <v>11</v>
      </c>
      <c r="E180" s="29">
        <v>184</v>
      </c>
      <c r="F180" s="25"/>
      <c r="G180" s="25"/>
      <c r="H180" s="25"/>
      <c r="I180" s="151"/>
      <c r="J180" s="151"/>
      <c r="K180" s="151"/>
      <c r="L180" s="151"/>
      <c r="M180" s="151"/>
      <c r="N180" s="151"/>
      <c r="O180" s="151"/>
      <c r="P180" s="151"/>
      <c r="Q180" s="151">
        <f t="shared" si="15"/>
        <v>0</v>
      </c>
    </row>
    <row r="181" spans="1:17" x14ac:dyDescent="0.2">
      <c r="A181" s="48" t="s">
        <v>176</v>
      </c>
      <c r="B181" s="28"/>
      <c r="C181" s="28" t="s">
        <v>168</v>
      </c>
      <c r="D181" s="28" t="s">
        <v>11</v>
      </c>
      <c r="E181" s="29">
        <v>81</v>
      </c>
      <c r="F181" s="25"/>
      <c r="G181" s="25"/>
      <c r="H181" s="25"/>
      <c r="I181" s="151"/>
      <c r="J181" s="151"/>
      <c r="K181" s="151"/>
      <c r="L181" s="151"/>
      <c r="M181" s="151"/>
      <c r="N181" s="151"/>
      <c r="O181" s="151"/>
      <c r="P181" s="151"/>
      <c r="Q181" s="151">
        <f t="shared" si="15"/>
        <v>0</v>
      </c>
    </row>
    <row r="182" spans="1:17" x14ac:dyDescent="0.2">
      <c r="A182" s="48" t="s">
        <v>177</v>
      </c>
      <c r="B182" s="28" t="s">
        <v>171</v>
      </c>
      <c r="C182" s="28" t="s">
        <v>168</v>
      </c>
      <c r="D182" s="28" t="s">
        <v>11</v>
      </c>
      <c r="E182" s="29">
        <v>180</v>
      </c>
      <c r="F182" s="25"/>
      <c r="G182" s="25"/>
      <c r="H182" s="25"/>
      <c r="I182" s="151"/>
      <c r="J182" s="151"/>
      <c r="K182" s="151"/>
      <c r="L182" s="151"/>
      <c r="M182" s="151"/>
      <c r="N182" s="151"/>
      <c r="O182" s="151"/>
      <c r="P182" s="151"/>
      <c r="Q182" s="151">
        <f t="shared" si="15"/>
        <v>0</v>
      </c>
    </row>
    <row r="183" spans="1:17" x14ac:dyDescent="0.2">
      <c r="A183" s="48" t="s">
        <v>178</v>
      </c>
      <c r="B183" s="28"/>
      <c r="C183" s="28" t="s">
        <v>168</v>
      </c>
      <c r="D183" s="28" t="s">
        <v>11</v>
      </c>
      <c r="E183" s="29">
        <v>309</v>
      </c>
      <c r="F183" s="25"/>
      <c r="G183" s="25"/>
      <c r="H183" s="25"/>
      <c r="I183" s="151"/>
      <c r="J183" s="151"/>
      <c r="K183" s="151"/>
      <c r="L183" s="151"/>
      <c r="M183" s="151"/>
      <c r="N183" s="151"/>
      <c r="O183" s="151"/>
      <c r="P183" s="151"/>
      <c r="Q183" s="151">
        <f t="shared" si="15"/>
        <v>0</v>
      </c>
    </row>
    <row r="184" spans="1:17" x14ac:dyDescent="0.2">
      <c r="A184" s="108" t="s">
        <v>179</v>
      </c>
      <c r="B184" s="71" t="s">
        <v>171</v>
      </c>
      <c r="C184" s="71" t="s">
        <v>168</v>
      </c>
      <c r="D184" s="71" t="s">
        <v>11</v>
      </c>
      <c r="E184" s="72">
        <v>28</v>
      </c>
      <c r="F184" s="109"/>
      <c r="G184" s="109"/>
      <c r="H184" s="109"/>
      <c r="I184" s="151"/>
      <c r="J184" s="151"/>
      <c r="K184" s="151"/>
      <c r="L184" s="151"/>
      <c r="M184" s="151"/>
      <c r="N184" s="151"/>
      <c r="O184" s="151"/>
      <c r="P184" s="151"/>
      <c r="Q184" s="151">
        <f t="shared" si="15"/>
        <v>0</v>
      </c>
    </row>
    <row r="185" spans="1:17" ht="12" thickBot="1" x14ac:dyDescent="0.25">
      <c r="A185" s="42" t="s">
        <v>7</v>
      </c>
      <c r="B185" s="42" t="s">
        <v>7</v>
      </c>
      <c r="C185" s="43" t="s">
        <v>7</v>
      </c>
      <c r="D185" s="43" t="s">
        <v>7</v>
      </c>
      <c r="E185" s="43" t="s">
        <v>7</v>
      </c>
      <c r="F185" s="1"/>
      <c r="G185" s="1"/>
    </row>
    <row r="186" spans="1:17" ht="12" thickBot="1" x14ac:dyDescent="0.25">
      <c r="A186" s="110" t="s">
        <v>180</v>
      </c>
      <c r="B186" s="111"/>
      <c r="C186" s="45"/>
      <c r="D186" s="46"/>
      <c r="E186" s="16">
        <f t="shared" ref="E186:Q186" si="16">SUM(E188:E208)</f>
        <v>25696.444999999996</v>
      </c>
      <c r="F186" s="16">
        <f t="shared" si="16"/>
        <v>2297</v>
      </c>
      <c r="G186" s="16">
        <f t="shared" si="16"/>
        <v>2297</v>
      </c>
      <c r="H186" s="16">
        <f t="shared" si="16"/>
        <v>2108</v>
      </c>
      <c r="I186" s="16">
        <f t="shared" si="16"/>
        <v>85</v>
      </c>
      <c r="J186" s="16">
        <f t="shared" si="16"/>
        <v>102</v>
      </c>
      <c r="K186" s="16">
        <f t="shared" si="16"/>
        <v>104</v>
      </c>
      <c r="L186" s="16">
        <f t="shared" si="16"/>
        <v>186</v>
      </c>
      <c r="M186" s="16">
        <f>SUM(M188:M208)</f>
        <v>194</v>
      </c>
      <c r="N186" s="16">
        <f>SUM(N188:N208)</f>
        <v>208</v>
      </c>
      <c r="O186" s="16">
        <f>SUM(O188:O208)</f>
        <v>49</v>
      </c>
      <c r="P186" s="16">
        <f>SUM(P188:P208)</f>
        <v>296</v>
      </c>
      <c r="Q186" s="16">
        <f t="shared" si="16"/>
        <v>1224</v>
      </c>
    </row>
    <row r="187" spans="1:17" x14ac:dyDescent="0.2">
      <c r="A187" s="112" t="s">
        <v>7</v>
      </c>
      <c r="B187" s="112" t="s">
        <v>7</v>
      </c>
      <c r="C187" s="113" t="s">
        <v>7</v>
      </c>
      <c r="D187" s="113" t="s">
        <v>7</v>
      </c>
      <c r="E187" s="114" t="s">
        <v>7</v>
      </c>
      <c r="F187" s="1"/>
      <c r="G187" s="1"/>
    </row>
    <row r="188" spans="1:17" x14ac:dyDescent="0.2">
      <c r="A188" s="115" t="s">
        <v>181</v>
      </c>
      <c r="B188" s="28"/>
      <c r="C188" s="28" t="s">
        <v>49</v>
      </c>
      <c r="D188" s="28" t="s">
        <v>11</v>
      </c>
      <c r="E188" s="116">
        <v>267</v>
      </c>
      <c r="F188" s="25"/>
      <c r="G188" s="25"/>
      <c r="H188" s="25"/>
      <c r="I188" s="151"/>
      <c r="J188" s="151"/>
      <c r="K188" s="151"/>
      <c r="L188" s="151"/>
      <c r="M188" s="151"/>
      <c r="N188" s="151"/>
      <c r="O188" s="151"/>
      <c r="P188" s="151"/>
      <c r="Q188" s="151">
        <f>SUM(I188:P188)</f>
        <v>0</v>
      </c>
    </row>
    <row r="189" spans="1:17" x14ac:dyDescent="0.2">
      <c r="A189" s="115" t="s">
        <v>182</v>
      </c>
      <c r="B189" s="28"/>
      <c r="C189" s="28" t="s">
        <v>49</v>
      </c>
      <c r="D189" s="28" t="s">
        <v>11</v>
      </c>
      <c r="E189" s="116">
        <v>29</v>
      </c>
      <c r="F189" s="25"/>
      <c r="G189" s="25"/>
      <c r="H189" s="25"/>
      <c r="I189" s="151"/>
      <c r="J189" s="151"/>
      <c r="K189" s="151"/>
      <c r="L189" s="151"/>
      <c r="M189" s="151"/>
      <c r="N189" s="151"/>
      <c r="O189" s="151"/>
      <c r="P189" s="151"/>
      <c r="Q189" s="151">
        <f t="shared" ref="Q189:Q208" si="17">SUM(I189:P189)</f>
        <v>0</v>
      </c>
    </row>
    <row r="190" spans="1:17" x14ac:dyDescent="0.2">
      <c r="A190" s="115" t="s">
        <v>183</v>
      </c>
      <c r="B190" s="28"/>
      <c r="C190" s="28" t="s">
        <v>49</v>
      </c>
      <c r="D190" s="28" t="s">
        <v>11</v>
      </c>
      <c r="E190" s="116">
        <v>58</v>
      </c>
      <c r="F190" s="25"/>
      <c r="G190" s="25"/>
      <c r="H190" s="25"/>
      <c r="I190" s="151"/>
      <c r="J190" s="151"/>
      <c r="K190" s="151"/>
      <c r="L190" s="151"/>
      <c r="M190" s="151"/>
      <c r="N190" s="151"/>
      <c r="O190" s="151"/>
      <c r="P190" s="151"/>
      <c r="Q190" s="151">
        <f t="shared" si="17"/>
        <v>0</v>
      </c>
    </row>
    <row r="191" spans="1:17" x14ac:dyDescent="0.2">
      <c r="A191" s="117" t="s">
        <v>184</v>
      </c>
      <c r="B191" s="20"/>
      <c r="C191" s="20" t="s">
        <v>14</v>
      </c>
      <c r="D191" s="20" t="s">
        <v>11</v>
      </c>
      <c r="E191" s="118">
        <v>157</v>
      </c>
      <c r="F191" s="22"/>
      <c r="G191" s="22"/>
      <c r="H191" s="22"/>
      <c r="I191" s="151"/>
      <c r="J191" s="151"/>
      <c r="K191" s="151"/>
      <c r="L191" s="151"/>
      <c r="M191" s="151"/>
      <c r="N191" s="151"/>
      <c r="O191" s="151"/>
      <c r="P191" s="151"/>
      <c r="Q191" s="151">
        <f t="shared" si="17"/>
        <v>0</v>
      </c>
    </row>
    <row r="192" spans="1:17" x14ac:dyDescent="0.2">
      <c r="A192" s="117" t="s">
        <v>185</v>
      </c>
      <c r="B192" s="20"/>
      <c r="C192" s="20" t="s">
        <v>41</v>
      </c>
      <c r="D192" s="20" t="s">
        <v>11</v>
      </c>
      <c r="E192" s="118">
        <v>312</v>
      </c>
      <c r="F192" s="22"/>
      <c r="G192" s="22"/>
      <c r="H192" s="22"/>
      <c r="I192" s="151"/>
      <c r="J192" s="151"/>
      <c r="K192" s="151"/>
      <c r="L192" s="151"/>
      <c r="M192" s="151"/>
      <c r="N192" s="151"/>
      <c r="O192" s="151"/>
      <c r="P192" s="151"/>
      <c r="Q192" s="151">
        <f t="shared" si="17"/>
        <v>0</v>
      </c>
    </row>
    <row r="193" spans="1:17" x14ac:dyDescent="0.2">
      <c r="A193" s="119" t="s">
        <v>186</v>
      </c>
      <c r="B193" s="20"/>
      <c r="C193" s="20" t="s">
        <v>68</v>
      </c>
      <c r="D193" s="20" t="s">
        <v>11</v>
      </c>
      <c r="E193" s="118">
        <v>105</v>
      </c>
      <c r="F193" s="22"/>
      <c r="G193" s="22"/>
      <c r="H193" s="22"/>
      <c r="I193" s="151"/>
      <c r="J193" s="151"/>
      <c r="K193" s="151"/>
      <c r="L193" s="151"/>
      <c r="M193" s="151"/>
      <c r="N193" s="151"/>
      <c r="O193" s="151"/>
      <c r="P193" s="151"/>
      <c r="Q193" s="151">
        <f t="shared" si="17"/>
        <v>0</v>
      </c>
    </row>
    <row r="194" spans="1:17" x14ac:dyDescent="0.2">
      <c r="A194" s="117" t="s">
        <v>187</v>
      </c>
      <c r="B194" s="20"/>
      <c r="C194" s="20" t="s">
        <v>68</v>
      </c>
      <c r="D194" s="20" t="s">
        <v>11</v>
      </c>
      <c r="E194" s="118">
        <f>8*200</f>
        <v>1600</v>
      </c>
      <c r="F194" s="22">
        <v>100</v>
      </c>
      <c r="G194" s="22">
        <v>100</v>
      </c>
      <c r="H194" s="22">
        <v>100</v>
      </c>
      <c r="I194" s="151"/>
      <c r="J194" s="151"/>
      <c r="K194" s="151"/>
      <c r="L194" s="151"/>
      <c r="M194" s="151"/>
      <c r="N194" s="151"/>
      <c r="O194" s="151"/>
      <c r="P194" s="151"/>
      <c r="Q194" s="151">
        <f t="shared" si="17"/>
        <v>0</v>
      </c>
    </row>
    <row r="195" spans="1:17" x14ac:dyDescent="0.2">
      <c r="A195" s="30" t="s">
        <v>188</v>
      </c>
      <c r="B195" s="20"/>
      <c r="C195" s="20" t="s">
        <v>41</v>
      </c>
      <c r="D195" s="20" t="s">
        <v>11</v>
      </c>
      <c r="E195" s="20">
        <v>400</v>
      </c>
      <c r="F195" s="22">
        <v>50</v>
      </c>
      <c r="G195" s="22">
        <v>50</v>
      </c>
      <c r="H195" s="22">
        <v>50</v>
      </c>
      <c r="I195" s="151"/>
      <c r="J195" s="151"/>
      <c r="K195" s="151"/>
      <c r="L195" s="151"/>
      <c r="M195" s="151"/>
      <c r="N195" s="151"/>
      <c r="O195" s="151"/>
      <c r="P195" s="151"/>
      <c r="Q195" s="151">
        <f t="shared" si="17"/>
        <v>0</v>
      </c>
    </row>
    <row r="196" spans="1:17" x14ac:dyDescent="0.2">
      <c r="A196" s="30" t="s">
        <v>189</v>
      </c>
      <c r="B196" s="20"/>
      <c r="C196" s="20" t="s">
        <v>41</v>
      </c>
      <c r="D196" s="20" t="s">
        <v>11</v>
      </c>
      <c r="E196" s="20">
        <v>400</v>
      </c>
      <c r="F196" s="22">
        <v>100</v>
      </c>
      <c r="G196" s="22">
        <v>100</v>
      </c>
      <c r="H196" s="22">
        <v>100</v>
      </c>
      <c r="I196" s="151"/>
      <c r="J196" s="151"/>
      <c r="K196" s="151"/>
      <c r="L196" s="151"/>
      <c r="M196" s="151"/>
      <c r="N196" s="151"/>
      <c r="O196" s="151"/>
      <c r="P196" s="151"/>
      <c r="Q196" s="151">
        <f t="shared" si="17"/>
        <v>0</v>
      </c>
    </row>
    <row r="197" spans="1:17" x14ac:dyDescent="0.2">
      <c r="A197" s="30" t="s">
        <v>190</v>
      </c>
      <c r="B197" s="20"/>
      <c r="C197" s="20" t="s">
        <v>41</v>
      </c>
      <c r="D197" s="20" t="s">
        <v>11</v>
      </c>
      <c r="E197" s="20">
        <v>2400</v>
      </c>
      <c r="F197" s="22">
        <v>200</v>
      </c>
      <c r="G197" s="22">
        <v>200</v>
      </c>
      <c r="H197" s="22">
        <v>200</v>
      </c>
      <c r="I197" s="151"/>
      <c r="J197" s="151"/>
      <c r="K197" s="151"/>
      <c r="L197" s="151"/>
      <c r="M197" s="151"/>
      <c r="N197" s="151"/>
      <c r="O197" s="151"/>
      <c r="P197" s="151"/>
      <c r="Q197" s="151">
        <f t="shared" si="17"/>
        <v>0</v>
      </c>
    </row>
    <row r="198" spans="1:17" x14ac:dyDescent="0.2">
      <c r="A198" s="30" t="s">
        <v>191</v>
      </c>
      <c r="B198" s="20"/>
      <c r="C198" s="20" t="s">
        <v>41</v>
      </c>
      <c r="D198" s="20" t="s">
        <v>11</v>
      </c>
      <c r="E198" s="20">
        <v>1400</v>
      </c>
      <c r="F198" s="22">
        <v>100</v>
      </c>
      <c r="G198" s="22">
        <v>100</v>
      </c>
      <c r="H198" s="22">
        <v>100</v>
      </c>
      <c r="I198" s="151"/>
      <c r="J198" s="151"/>
      <c r="K198" s="151"/>
      <c r="L198" s="151"/>
      <c r="M198" s="151"/>
      <c r="N198" s="151"/>
      <c r="O198" s="151"/>
      <c r="P198" s="151"/>
      <c r="Q198" s="151">
        <f t="shared" si="17"/>
        <v>0</v>
      </c>
    </row>
    <row r="199" spans="1:17" x14ac:dyDescent="0.2">
      <c r="A199" s="19" t="s">
        <v>192</v>
      </c>
      <c r="B199" s="20"/>
      <c r="C199" s="20" t="s">
        <v>140</v>
      </c>
      <c r="D199" s="20" t="s">
        <v>11</v>
      </c>
      <c r="E199" s="20">
        <v>3598</v>
      </c>
      <c r="F199" s="25">
        <v>100</v>
      </c>
      <c r="G199" s="25">
        <v>100</v>
      </c>
      <c r="H199" s="25">
        <v>100</v>
      </c>
      <c r="I199" s="151"/>
      <c r="J199" s="151"/>
      <c r="K199" s="151"/>
      <c r="L199" s="151"/>
      <c r="M199" s="151"/>
      <c r="N199" s="151"/>
      <c r="O199" s="151"/>
      <c r="P199" s="151"/>
      <c r="Q199" s="151">
        <f t="shared" si="17"/>
        <v>0</v>
      </c>
    </row>
    <row r="200" spans="1:17" x14ac:dyDescent="0.2">
      <c r="A200" s="73" t="s">
        <v>193</v>
      </c>
      <c r="B200" s="120" t="s">
        <v>171</v>
      </c>
      <c r="C200" s="120" t="s">
        <v>140</v>
      </c>
      <c r="D200" s="120" t="s">
        <v>11</v>
      </c>
      <c r="E200" s="71">
        <v>480</v>
      </c>
      <c r="F200" s="109"/>
      <c r="G200" s="109"/>
      <c r="H200" s="109"/>
      <c r="I200" s="151"/>
      <c r="J200" s="151"/>
      <c r="K200" s="151"/>
      <c r="L200" s="151"/>
      <c r="M200" s="151"/>
      <c r="N200" s="151"/>
      <c r="O200" s="151"/>
      <c r="P200" s="151"/>
      <c r="Q200" s="151">
        <f t="shared" si="17"/>
        <v>0</v>
      </c>
    </row>
    <row r="201" spans="1:17" x14ac:dyDescent="0.2">
      <c r="A201" s="19" t="s">
        <v>194</v>
      </c>
      <c r="B201" s="20"/>
      <c r="C201" s="20" t="s">
        <v>26</v>
      </c>
      <c r="D201" s="20" t="s">
        <v>17</v>
      </c>
      <c r="E201" s="20">
        <v>1280</v>
      </c>
      <c r="F201" s="22">
        <v>117</v>
      </c>
      <c r="G201" s="22">
        <v>117</v>
      </c>
      <c r="H201" s="22">
        <v>117</v>
      </c>
      <c r="I201" s="151"/>
      <c r="J201" s="151"/>
      <c r="K201" s="151"/>
      <c r="L201" s="151"/>
      <c r="M201" s="151"/>
      <c r="N201" s="151"/>
      <c r="O201" s="151"/>
      <c r="P201" s="151"/>
      <c r="Q201" s="151">
        <f t="shared" si="17"/>
        <v>0</v>
      </c>
    </row>
    <row r="202" spans="1:17" x14ac:dyDescent="0.2">
      <c r="A202" s="19" t="s">
        <v>194</v>
      </c>
      <c r="B202" s="20"/>
      <c r="C202" s="20" t="s">
        <v>26</v>
      </c>
      <c r="D202" s="20" t="s">
        <v>11</v>
      </c>
      <c r="E202" s="20">
        <v>27</v>
      </c>
      <c r="F202" s="22">
        <v>27</v>
      </c>
      <c r="G202" s="22">
        <v>27</v>
      </c>
      <c r="H202" s="22">
        <v>0</v>
      </c>
      <c r="I202" s="151"/>
      <c r="J202" s="151"/>
      <c r="K202" s="151"/>
      <c r="L202" s="151"/>
      <c r="M202" s="151"/>
      <c r="N202" s="151"/>
      <c r="O202" s="151"/>
      <c r="P202" s="151"/>
      <c r="Q202" s="151">
        <f t="shared" si="17"/>
        <v>0</v>
      </c>
    </row>
    <row r="203" spans="1:17" x14ac:dyDescent="0.2">
      <c r="A203" s="27" t="s">
        <v>195</v>
      </c>
      <c r="B203" s="121"/>
      <c r="C203" s="121" t="s">
        <v>24</v>
      </c>
      <c r="D203" s="121" t="s">
        <v>17</v>
      </c>
      <c r="E203" s="28">
        <v>1777</v>
      </c>
      <c r="F203" s="37">
        <v>170</v>
      </c>
      <c r="G203" s="37">
        <v>170</v>
      </c>
      <c r="H203" s="37">
        <v>150</v>
      </c>
      <c r="I203" s="151"/>
      <c r="J203" s="151"/>
      <c r="K203" s="151"/>
      <c r="L203" s="151">
        <v>16</v>
      </c>
      <c r="M203" s="151"/>
      <c r="N203" s="151"/>
      <c r="O203" s="151"/>
      <c r="P203" s="151">
        <v>48</v>
      </c>
      <c r="Q203" s="151">
        <f t="shared" si="17"/>
        <v>64</v>
      </c>
    </row>
    <row r="204" spans="1:17" x14ac:dyDescent="0.2">
      <c r="A204" s="27" t="s">
        <v>195</v>
      </c>
      <c r="B204" s="121"/>
      <c r="C204" s="121" t="s">
        <v>24</v>
      </c>
      <c r="D204" s="121" t="s">
        <v>11</v>
      </c>
      <c r="E204" s="28">
        <v>889</v>
      </c>
      <c r="F204" s="37">
        <v>50</v>
      </c>
      <c r="G204" s="37">
        <v>50</v>
      </c>
      <c r="H204" s="37">
        <v>75</v>
      </c>
      <c r="I204" s="151"/>
      <c r="J204" s="151"/>
      <c r="K204" s="151"/>
      <c r="L204" s="151">
        <v>8</v>
      </c>
      <c r="M204" s="151"/>
      <c r="N204" s="151"/>
      <c r="O204" s="151"/>
      <c r="P204" s="151">
        <v>25</v>
      </c>
      <c r="Q204" s="151">
        <f t="shared" si="17"/>
        <v>33</v>
      </c>
    </row>
    <row r="205" spans="1:17" x14ac:dyDescent="0.2">
      <c r="A205" s="19" t="s">
        <v>196</v>
      </c>
      <c r="B205" s="20"/>
      <c r="C205" s="20" t="s">
        <v>24</v>
      </c>
      <c r="D205" s="20" t="s">
        <v>17</v>
      </c>
      <c r="E205" s="21">
        <v>2520</v>
      </c>
      <c r="F205" s="25">
        <v>732</v>
      </c>
      <c r="G205" s="25">
        <v>732</v>
      </c>
      <c r="H205" s="25">
        <v>324</v>
      </c>
      <c r="I205" s="151"/>
      <c r="J205" s="151">
        <v>62</v>
      </c>
      <c r="K205" s="151"/>
      <c r="L205" s="151">
        <v>36</v>
      </c>
      <c r="M205" s="151">
        <v>82</v>
      </c>
      <c r="N205" s="151">
        <v>48</v>
      </c>
      <c r="O205" s="151"/>
      <c r="P205" s="151"/>
      <c r="Q205" s="151">
        <f t="shared" si="17"/>
        <v>228</v>
      </c>
    </row>
    <row r="206" spans="1:17" x14ac:dyDescent="0.2">
      <c r="A206" s="27" t="s">
        <v>197</v>
      </c>
      <c r="B206" s="28"/>
      <c r="C206" s="28" t="s">
        <v>24</v>
      </c>
      <c r="D206" s="28" t="s">
        <v>17</v>
      </c>
      <c r="E206" s="29">
        <f>10*177.721</f>
        <v>1777.21</v>
      </c>
      <c r="F206" s="37">
        <v>150</v>
      </c>
      <c r="G206" s="37">
        <v>150</v>
      </c>
      <c r="H206" s="37">
        <v>150</v>
      </c>
      <c r="I206" s="151">
        <v>29</v>
      </c>
      <c r="J206" s="151"/>
      <c r="K206" s="151">
        <v>56</v>
      </c>
      <c r="L206" s="151">
        <v>18</v>
      </c>
      <c r="M206" s="151">
        <v>10</v>
      </c>
      <c r="N206" s="151">
        <v>30</v>
      </c>
      <c r="O206" s="151"/>
      <c r="P206" s="151">
        <v>45</v>
      </c>
      <c r="Q206" s="151">
        <f t="shared" si="17"/>
        <v>188</v>
      </c>
    </row>
    <row r="207" spans="1:17" x14ac:dyDescent="0.2">
      <c r="A207" s="27" t="s">
        <v>205</v>
      </c>
      <c r="B207" s="28"/>
      <c r="C207" s="28" t="s">
        <v>24</v>
      </c>
      <c r="D207" s="28" t="s">
        <v>17</v>
      </c>
      <c r="E207" s="29">
        <f>20*177.721</f>
        <v>3554.42</v>
      </c>
      <c r="F207" s="37">
        <v>0</v>
      </c>
      <c r="G207" s="37">
        <v>0</v>
      </c>
      <c r="H207" s="37">
        <v>142</v>
      </c>
      <c r="I207" s="151"/>
      <c r="J207" s="151"/>
      <c r="K207" s="151"/>
      <c r="L207" s="151"/>
      <c r="M207" s="151"/>
      <c r="N207" s="151"/>
      <c r="O207" s="151"/>
      <c r="P207" s="151">
        <v>178</v>
      </c>
      <c r="Q207" s="151">
        <f t="shared" si="17"/>
        <v>178</v>
      </c>
    </row>
    <row r="208" spans="1:17" x14ac:dyDescent="0.2">
      <c r="A208" s="19" t="s">
        <v>198</v>
      </c>
      <c r="B208" s="19"/>
      <c r="C208" s="20" t="s">
        <v>24</v>
      </c>
      <c r="D208" s="20" t="s">
        <v>17</v>
      </c>
      <c r="E208" s="21">
        <f>15*177.721</f>
        <v>2665.8150000000001</v>
      </c>
      <c r="F208" s="25">
        <v>401</v>
      </c>
      <c r="G208" s="25">
        <v>401</v>
      </c>
      <c r="H208" s="25">
        <v>500</v>
      </c>
      <c r="I208" s="151">
        <v>56</v>
      </c>
      <c r="J208" s="151">
        <v>40</v>
      </c>
      <c r="K208" s="151">
        <v>48</v>
      </c>
      <c r="L208" s="151">
        <v>108</v>
      </c>
      <c r="M208" s="151">
        <v>102</v>
      </c>
      <c r="N208" s="151">
        <v>130</v>
      </c>
      <c r="O208" s="151">
        <v>49</v>
      </c>
      <c r="P208" s="151"/>
      <c r="Q208" s="151">
        <f t="shared" si="17"/>
        <v>533</v>
      </c>
    </row>
    <row r="209" spans="1:17" ht="12" thickBot="1" x14ac:dyDescent="0.25">
      <c r="A209" s="42" t="s">
        <v>7</v>
      </c>
      <c r="B209" s="42" t="s">
        <v>7</v>
      </c>
      <c r="C209" s="43" t="s">
        <v>7</v>
      </c>
      <c r="D209" s="43" t="s">
        <v>7</v>
      </c>
      <c r="E209" s="43" t="s">
        <v>7</v>
      </c>
      <c r="F209" s="1"/>
      <c r="G209" s="1"/>
    </row>
    <row r="210" spans="1:17" ht="12" thickBot="1" x14ac:dyDescent="0.25">
      <c r="A210" s="13" t="s">
        <v>199</v>
      </c>
      <c r="B210" s="14"/>
      <c r="C210" s="122"/>
      <c r="D210" s="123"/>
      <c r="E210" s="124">
        <f t="shared" ref="E210:Q210" si="18">E186+E146+E131+E104+E93+E69+E43+E32+E8</f>
        <v>557364.21565046604</v>
      </c>
      <c r="F210" s="124">
        <f t="shared" si="18"/>
        <v>33264</v>
      </c>
      <c r="G210" s="124">
        <f t="shared" si="18"/>
        <v>34980</v>
      </c>
      <c r="H210" s="124">
        <f t="shared" si="18"/>
        <v>25719</v>
      </c>
      <c r="I210" s="124">
        <f t="shared" si="18"/>
        <v>1987</v>
      </c>
      <c r="J210" s="124">
        <f t="shared" si="18"/>
        <v>750</v>
      </c>
      <c r="K210" s="124">
        <f t="shared" si="18"/>
        <v>694</v>
      </c>
      <c r="L210" s="124">
        <f t="shared" si="18"/>
        <v>639</v>
      </c>
      <c r="M210" s="124">
        <f t="shared" si="18"/>
        <v>1136</v>
      </c>
      <c r="N210" s="124">
        <f t="shared" si="18"/>
        <v>2251</v>
      </c>
      <c r="O210" s="124">
        <f t="shared" si="18"/>
        <v>1213</v>
      </c>
      <c r="P210" s="124">
        <f t="shared" si="18"/>
        <v>968</v>
      </c>
      <c r="Q210" s="124">
        <f t="shared" si="18"/>
        <v>9638</v>
      </c>
    </row>
    <row r="211" spans="1:17" x14ac:dyDescent="0.2">
      <c r="A211" s="1"/>
      <c r="B211" s="1"/>
      <c r="C211" s="1"/>
      <c r="D211" s="1"/>
      <c r="E211" s="1"/>
      <c r="F211" s="1"/>
      <c r="G211" s="1"/>
    </row>
    <row r="212" spans="1:17" x14ac:dyDescent="0.2">
      <c r="A212" s="1"/>
      <c r="B212" s="1"/>
      <c r="C212" s="1"/>
      <c r="D212" s="1"/>
      <c r="E212" s="1"/>
      <c r="F212" s="1"/>
      <c r="G212" s="1"/>
    </row>
  </sheetData>
  <autoFilter ref="A9:Q210" xr:uid="{00000000-0009-0000-0000-000006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227"/>
  <sheetViews>
    <sheetView topLeftCell="C1" workbookViewId="0">
      <selection activeCell="U23" sqref="U23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7" width="12.5703125" style="3" customWidth="1"/>
    <col min="18" max="18" width="12.28515625" style="3" customWidth="1"/>
    <col min="19" max="19" width="11.7109375" style="3" customWidth="1"/>
    <col min="20" max="20" width="13.140625" style="3" customWidth="1"/>
    <col min="21" max="16384" width="30" style="3"/>
  </cols>
  <sheetData>
    <row r="1" spans="1:18" x14ac:dyDescent="0.2">
      <c r="A1" s="1"/>
      <c r="B1" s="1"/>
      <c r="C1" s="2"/>
      <c r="D1" s="2"/>
      <c r="E1" s="2"/>
      <c r="F1" s="1"/>
      <c r="G1" s="1"/>
    </row>
    <row r="2" spans="1:18" x14ac:dyDescent="0.2">
      <c r="A2" s="161" t="s">
        <v>226</v>
      </c>
      <c r="B2" s="161"/>
      <c r="C2" s="161"/>
      <c r="D2" s="161"/>
      <c r="E2" s="161"/>
      <c r="F2" s="161"/>
      <c r="G2" s="161"/>
      <c r="H2" s="161"/>
      <c r="I2" s="161"/>
    </row>
    <row r="3" spans="1:18" x14ac:dyDescent="0.2">
      <c r="A3" s="159" t="s">
        <v>227</v>
      </c>
      <c r="B3" s="159"/>
      <c r="C3" s="159"/>
      <c r="D3" s="159"/>
      <c r="E3" s="159"/>
      <c r="F3" s="159"/>
      <c r="G3" s="159"/>
      <c r="H3" s="159"/>
      <c r="I3" s="159"/>
    </row>
    <row r="4" spans="1:18" ht="12" thickBot="1" x14ac:dyDescent="0.25">
      <c r="A4" s="1"/>
      <c r="B4" s="1"/>
      <c r="C4" s="2"/>
      <c r="D4" s="2"/>
      <c r="E4" s="2"/>
      <c r="F4" s="1"/>
      <c r="G4" s="1"/>
    </row>
    <row r="5" spans="1:18" x14ac:dyDescent="0.2">
      <c r="A5" s="4"/>
      <c r="B5" s="4"/>
      <c r="C5" s="5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ht="12" thickBot="1" x14ac:dyDescent="0.25">
      <c r="A6" s="8" t="s">
        <v>0</v>
      </c>
      <c r="B6" s="9" t="s">
        <v>1</v>
      </c>
      <c r="C6" s="10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200</v>
      </c>
      <c r="I6" s="153">
        <v>45322</v>
      </c>
      <c r="J6" s="153">
        <v>45350</v>
      </c>
      <c r="K6" s="153">
        <v>45352</v>
      </c>
      <c r="L6" s="153">
        <v>45384</v>
      </c>
      <c r="M6" s="153">
        <v>45415</v>
      </c>
      <c r="N6" s="153">
        <v>45447</v>
      </c>
      <c r="O6" s="153">
        <v>45478</v>
      </c>
      <c r="P6" s="153">
        <v>45509</v>
      </c>
      <c r="Q6" s="153">
        <v>45541</v>
      </c>
      <c r="R6" s="152" t="s">
        <v>223</v>
      </c>
    </row>
    <row r="7" spans="1:18" ht="12" thickBot="1" x14ac:dyDescent="0.25">
      <c r="A7" s="11" t="s">
        <v>7</v>
      </c>
      <c r="B7" s="11" t="s">
        <v>7</v>
      </c>
      <c r="C7" s="11" t="s">
        <v>7</v>
      </c>
      <c r="D7" s="11" t="s">
        <v>7</v>
      </c>
      <c r="E7" s="12" t="s">
        <v>7</v>
      </c>
      <c r="F7" s="1"/>
      <c r="G7" s="1"/>
    </row>
    <row r="8" spans="1:18" ht="12" thickBot="1" x14ac:dyDescent="0.25">
      <c r="A8" s="13" t="s">
        <v>8</v>
      </c>
      <c r="B8" s="14"/>
      <c r="C8" s="15"/>
      <c r="D8" s="14"/>
      <c r="E8" s="16">
        <f t="shared" ref="E8:R8" si="0">SUM(E10:E30)</f>
        <v>25854.21803208</v>
      </c>
      <c r="F8" s="16">
        <f t="shared" si="0"/>
        <v>4010</v>
      </c>
      <c r="G8" s="16">
        <f t="shared" si="0"/>
        <v>4010</v>
      </c>
      <c r="H8" s="16">
        <f t="shared" si="0"/>
        <v>2349</v>
      </c>
      <c r="I8" s="16">
        <f t="shared" si="0"/>
        <v>56</v>
      </c>
      <c r="J8" s="16">
        <f t="shared" si="0"/>
        <v>46</v>
      </c>
      <c r="K8" s="16">
        <f t="shared" si="0"/>
        <v>41</v>
      </c>
      <c r="L8" s="16">
        <f t="shared" si="0"/>
        <v>43</v>
      </c>
      <c r="M8" s="16">
        <f t="shared" si="0"/>
        <v>28</v>
      </c>
      <c r="N8" s="16">
        <f t="shared" si="0"/>
        <v>12</v>
      </c>
      <c r="O8" s="16">
        <f t="shared" si="0"/>
        <v>116</v>
      </c>
      <c r="P8" s="16">
        <f t="shared" si="0"/>
        <v>3</v>
      </c>
      <c r="Q8" s="16">
        <f t="shared" si="0"/>
        <v>62</v>
      </c>
      <c r="R8" s="16">
        <f t="shared" si="0"/>
        <v>407</v>
      </c>
    </row>
    <row r="9" spans="1:18" x14ac:dyDescent="0.2">
      <c r="A9" s="17"/>
      <c r="B9" s="17"/>
      <c r="C9" s="17"/>
      <c r="D9" s="17"/>
      <c r="E9" s="17"/>
      <c r="F9" s="1"/>
      <c r="G9" s="1"/>
      <c r="J9" s="127"/>
      <c r="K9" s="127"/>
      <c r="L9" s="127"/>
      <c r="M9" s="127"/>
      <c r="N9" s="127"/>
      <c r="O9" s="127"/>
      <c r="P9" s="127"/>
      <c r="Q9" s="127"/>
    </row>
    <row r="10" spans="1:18" x14ac:dyDescent="0.2">
      <c r="A10" s="18" t="s">
        <v>9</v>
      </c>
      <c r="B10" s="19"/>
      <c r="C10" s="20" t="s">
        <v>10</v>
      </c>
      <c r="D10" s="20" t="s">
        <v>202</v>
      </c>
      <c r="E10" s="21">
        <v>53</v>
      </c>
      <c r="F10" s="22">
        <v>0</v>
      </c>
      <c r="G10" s="22">
        <v>0</v>
      </c>
      <c r="H10" s="22">
        <v>51</v>
      </c>
      <c r="I10" s="151"/>
      <c r="J10" s="151"/>
      <c r="K10" s="151"/>
      <c r="L10" s="151"/>
      <c r="M10" s="151"/>
      <c r="N10" s="151"/>
      <c r="O10" s="151"/>
      <c r="P10" s="151"/>
      <c r="Q10" s="151"/>
      <c r="R10" s="151">
        <f>SUM(I10:Q10)</f>
        <v>0</v>
      </c>
    </row>
    <row r="11" spans="1:18" x14ac:dyDescent="0.2">
      <c r="A11" s="18" t="s">
        <v>12</v>
      </c>
      <c r="B11" s="19"/>
      <c r="C11" s="20" t="s">
        <v>10</v>
      </c>
      <c r="D11" s="20" t="s">
        <v>11</v>
      </c>
      <c r="E11" s="21">
        <v>38</v>
      </c>
      <c r="F11" s="22">
        <v>0</v>
      </c>
      <c r="G11" s="22">
        <v>0</v>
      </c>
      <c r="H11" s="22">
        <v>0</v>
      </c>
      <c r="I11" s="151"/>
      <c r="J11" s="151"/>
      <c r="K11" s="151"/>
      <c r="L11" s="151"/>
      <c r="M11" s="151"/>
      <c r="N11" s="151"/>
      <c r="O11" s="151"/>
      <c r="P11" s="151"/>
      <c r="Q11" s="151"/>
      <c r="R11" s="151">
        <f t="shared" ref="R11:R30" si="1">SUM(I11:Q11)</f>
        <v>0</v>
      </c>
    </row>
    <row r="12" spans="1:18" x14ac:dyDescent="0.2">
      <c r="A12" s="18" t="s">
        <v>13</v>
      </c>
      <c r="B12" s="19"/>
      <c r="C12" s="20" t="s">
        <v>14</v>
      </c>
      <c r="D12" s="20" t="s">
        <v>11</v>
      </c>
      <c r="E12" s="21">
        <v>202</v>
      </c>
      <c r="F12" s="22">
        <v>0</v>
      </c>
      <c r="G12" s="22">
        <v>0</v>
      </c>
      <c r="H12" s="22">
        <v>0</v>
      </c>
      <c r="I12" s="151"/>
      <c r="J12" s="151"/>
      <c r="K12" s="151"/>
      <c r="L12" s="151"/>
      <c r="M12" s="151"/>
      <c r="N12" s="151"/>
      <c r="O12" s="151"/>
      <c r="P12" s="151"/>
      <c r="Q12" s="151"/>
      <c r="R12" s="151">
        <f t="shared" si="1"/>
        <v>0</v>
      </c>
    </row>
    <row r="13" spans="1:18" x14ac:dyDescent="0.2">
      <c r="A13" s="18" t="s">
        <v>15</v>
      </c>
      <c r="B13" s="19"/>
      <c r="C13" s="23" t="s">
        <v>14</v>
      </c>
      <c r="D13" s="23" t="s">
        <v>11</v>
      </c>
      <c r="E13" s="24">
        <v>82</v>
      </c>
      <c r="F13" s="22">
        <v>0</v>
      </c>
      <c r="G13" s="22">
        <v>0</v>
      </c>
      <c r="H13" s="22">
        <v>0</v>
      </c>
      <c r="I13" s="151"/>
      <c r="J13" s="151"/>
      <c r="K13" s="151"/>
      <c r="L13" s="151"/>
      <c r="M13" s="151"/>
      <c r="N13" s="151"/>
      <c r="O13" s="151"/>
      <c r="P13" s="151"/>
      <c r="Q13" s="151"/>
      <c r="R13" s="151">
        <f t="shared" si="1"/>
        <v>0</v>
      </c>
    </row>
    <row r="14" spans="1:18" x14ac:dyDescent="0.2">
      <c r="A14" s="18" t="s">
        <v>16</v>
      </c>
      <c r="B14" s="19"/>
      <c r="C14" s="20" t="s">
        <v>10</v>
      </c>
      <c r="D14" s="20" t="s">
        <v>17</v>
      </c>
      <c r="E14" s="21">
        <v>1025</v>
      </c>
      <c r="F14" s="25">
        <v>0</v>
      </c>
      <c r="G14" s="25">
        <v>0</v>
      </c>
      <c r="H14" s="25">
        <v>0</v>
      </c>
      <c r="I14" s="151"/>
      <c r="J14" s="151"/>
      <c r="K14" s="151"/>
      <c r="L14" s="151"/>
      <c r="M14" s="151"/>
      <c r="N14" s="151"/>
      <c r="O14" s="151"/>
      <c r="P14" s="151"/>
      <c r="Q14" s="151"/>
      <c r="R14" s="151">
        <f t="shared" si="1"/>
        <v>0</v>
      </c>
    </row>
    <row r="15" spans="1:18" x14ac:dyDescent="0.2">
      <c r="A15" s="18" t="s">
        <v>18</v>
      </c>
      <c r="B15" s="19"/>
      <c r="C15" s="20" t="s">
        <v>10</v>
      </c>
      <c r="D15" s="20" t="s">
        <v>17</v>
      </c>
      <c r="E15" s="21">
        <v>391</v>
      </c>
      <c r="F15" s="25">
        <v>117</v>
      </c>
      <c r="G15" s="25">
        <v>117</v>
      </c>
      <c r="H15" s="25">
        <v>98</v>
      </c>
      <c r="I15" s="151"/>
      <c r="J15" s="151"/>
      <c r="K15" s="151"/>
      <c r="L15" s="151"/>
      <c r="M15" s="151"/>
      <c r="N15" s="151"/>
      <c r="O15" s="151"/>
      <c r="P15" s="151"/>
      <c r="Q15" s="151"/>
      <c r="R15" s="151">
        <f t="shared" si="1"/>
        <v>0</v>
      </c>
    </row>
    <row r="16" spans="1:18" x14ac:dyDescent="0.2">
      <c r="A16" s="26" t="s">
        <v>19</v>
      </c>
      <c r="B16" s="27"/>
      <c r="C16" s="28" t="s">
        <v>10</v>
      </c>
      <c r="D16" s="28" t="s">
        <v>17</v>
      </c>
      <c r="E16" s="29">
        <v>1066</v>
      </c>
      <c r="F16" s="25">
        <v>250</v>
      </c>
      <c r="G16" s="25">
        <v>250</v>
      </c>
      <c r="H16" s="25">
        <v>200</v>
      </c>
      <c r="I16" s="151"/>
      <c r="J16" s="151"/>
      <c r="K16" s="151"/>
      <c r="L16" s="151"/>
      <c r="M16" s="151"/>
      <c r="N16" s="151"/>
      <c r="O16" s="151"/>
      <c r="P16" s="151"/>
      <c r="Q16" s="151"/>
      <c r="R16" s="151">
        <f t="shared" si="1"/>
        <v>0</v>
      </c>
    </row>
    <row r="17" spans="1:18" x14ac:dyDescent="0.2">
      <c r="A17" s="26" t="s">
        <v>20</v>
      </c>
      <c r="B17" s="27"/>
      <c r="C17" s="28" t="s">
        <v>21</v>
      </c>
      <c r="D17" s="28" t="s">
        <v>11</v>
      </c>
      <c r="E17" s="29">
        <f>2406480*177.721/1000000</f>
        <v>427.68203208</v>
      </c>
      <c r="F17" s="25">
        <v>100</v>
      </c>
      <c r="G17" s="25">
        <v>100</v>
      </c>
      <c r="H17" s="25">
        <v>100</v>
      </c>
      <c r="I17" s="151"/>
      <c r="J17" s="151"/>
      <c r="K17" s="151"/>
      <c r="L17" s="151">
        <v>38</v>
      </c>
      <c r="M17" s="151"/>
      <c r="N17" s="151"/>
      <c r="O17" s="151"/>
      <c r="P17" s="151"/>
      <c r="Q17" s="151">
        <v>53</v>
      </c>
      <c r="R17" s="151">
        <f t="shared" si="1"/>
        <v>91</v>
      </c>
    </row>
    <row r="18" spans="1:18" x14ac:dyDescent="0.2">
      <c r="A18" s="18" t="s">
        <v>22</v>
      </c>
      <c r="B18" s="30"/>
      <c r="C18" s="20" t="s">
        <v>10</v>
      </c>
      <c r="D18" s="20" t="s">
        <v>11</v>
      </c>
      <c r="E18" s="21">
        <v>1066.326</v>
      </c>
      <c r="F18" s="22"/>
      <c r="G18" s="22"/>
      <c r="H18" s="22">
        <v>0</v>
      </c>
      <c r="I18" s="151"/>
      <c r="J18" s="151"/>
      <c r="K18" s="151"/>
      <c r="L18" s="151"/>
      <c r="M18" s="151"/>
      <c r="N18" s="151"/>
      <c r="O18" s="151"/>
      <c r="P18" s="151"/>
      <c r="Q18" s="151"/>
      <c r="R18" s="151">
        <f t="shared" si="1"/>
        <v>0</v>
      </c>
    </row>
    <row r="19" spans="1:18" x14ac:dyDescent="0.2">
      <c r="A19" s="27" t="s">
        <v>23</v>
      </c>
      <c r="B19" s="28"/>
      <c r="C19" s="28" t="s">
        <v>24</v>
      </c>
      <c r="D19" s="28" t="s">
        <v>17</v>
      </c>
      <c r="E19" s="29">
        <f>6*177.721</f>
        <v>1066.326</v>
      </c>
      <c r="F19" s="25">
        <v>101</v>
      </c>
      <c r="G19" s="25">
        <v>101</v>
      </c>
      <c r="H19" s="25">
        <v>0</v>
      </c>
      <c r="I19" s="151"/>
      <c r="J19" s="151"/>
      <c r="K19" s="151"/>
      <c r="L19" s="151"/>
      <c r="M19" s="151"/>
      <c r="N19" s="151"/>
      <c r="O19" s="151"/>
      <c r="P19" s="151"/>
      <c r="Q19" s="151"/>
      <c r="R19" s="151">
        <f t="shared" si="1"/>
        <v>0</v>
      </c>
    </row>
    <row r="20" spans="1:18" x14ac:dyDescent="0.2">
      <c r="A20" s="18" t="s">
        <v>25</v>
      </c>
      <c r="B20" s="30"/>
      <c r="C20" s="20" t="s">
        <v>26</v>
      </c>
      <c r="D20" s="20" t="s">
        <v>17</v>
      </c>
      <c r="E20" s="21">
        <v>807</v>
      </c>
      <c r="F20" s="25">
        <v>0</v>
      </c>
      <c r="G20" s="25">
        <v>0</v>
      </c>
      <c r="H20" s="25">
        <v>0</v>
      </c>
      <c r="I20" s="151"/>
      <c r="J20" s="151"/>
      <c r="K20" s="151"/>
      <c r="L20" s="151"/>
      <c r="M20" s="151"/>
      <c r="N20" s="151"/>
      <c r="O20" s="151"/>
      <c r="P20" s="151"/>
      <c r="Q20" s="151"/>
      <c r="R20" s="151">
        <f t="shared" si="1"/>
        <v>0</v>
      </c>
    </row>
    <row r="21" spans="1:18" x14ac:dyDescent="0.2">
      <c r="A21" s="18" t="s">
        <v>27</v>
      </c>
      <c r="B21" s="20"/>
      <c r="C21" s="20" t="s">
        <v>26</v>
      </c>
      <c r="D21" s="20" t="s">
        <v>17</v>
      </c>
      <c r="E21" s="21">
        <v>888</v>
      </c>
      <c r="F21" s="25">
        <v>78</v>
      </c>
      <c r="G21" s="25">
        <v>0</v>
      </c>
      <c r="H21" s="25">
        <v>0</v>
      </c>
      <c r="I21" s="151"/>
      <c r="J21" s="151"/>
      <c r="K21" s="151"/>
      <c r="L21" s="151"/>
      <c r="M21" s="151"/>
      <c r="N21" s="151"/>
      <c r="O21" s="151"/>
      <c r="P21" s="151"/>
      <c r="Q21" s="151"/>
      <c r="R21" s="151">
        <f t="shared" si="1"/>
        <v>0</v>
      </c>
    </row>
    <row r="22" spans="1:18" x14ac:dyDescent="0.2">
      <c r="A22" s="26" t="s">
        <v>28</v>
      </c>
      <c r="B22" s="27"/>
      <c r="C22" s="28" t="s">
        <v>29</v>
      </c>
      <c r="D22" s="28" t="s">
        <v>17</v>
      </c>
      <c r="E22" s="29">
        <v>2786</v>
      </c>
      <c r="F22" s="25">
        <v>170</v>
      </c>
      <c r="G22" s="25">
        <v>170</v>
      </c>
      <c r="H22" s="25">
        <v>30</v>
      </c>
      <c r="I22" s="151"/>
      <c r="J22" s="151"/>
      <c r="K22" s="151"/>
      <c r="L22" s="151"/>
      <c r="M22" s="151"/>
      <c r="N22" s="151">
        <v>2</v>
      </c>
      <c r="O22" s="151"/>
      <c r="P22" s="151"/>
      <c r="Q22" s="151"/>
      <c r="R22" s="151">
        <f t="shared" si="1"/>
        <v>2</v>
      </c>
    </row>
    <row r="23" spans="1:18" x14ac:dyDescent="0.2">
      <c r="A23" s="31" t="s">
        <v>30</v>
      </c>
      <c r="B23" s="19" t="s">
        <v>31</v>
      </c>
      <c r="C23" s="20" t="s">
        <v>29</v>
      </c>
      <c r="D23" s="20" t="s">
        <v>11</v>
      </c>
      <c r="E23" s="21">
        <v>3380</v>
      </c>
      <c r="F23" s="25">
        <v>250</v>
      </c>
      <c r="G23" s="25">
        <v>250</v>
      </c>
      <c r="H23" s="25">
        <v>150</v>
      </c>
      <c r="I23" s="151">
        <v>56</v>
      </c>
      <c r="J23" s="151">
        <v>7</v>
      </c>
      <c r="K23" s="151">
        <v>11</v>
      </c>
      <c r="L23" s="151"/>
      <c r="M23" s="151">
        <v>6</v>
      </c>
      <c r="N23" s="151">
        <v>10</v>
      </c>
      <c r="O23" s="151">
        <v>92</v>
      </c>
      <c r="P23" s="151">
        <v>3</v>
      </c>
      <c r="Q23" s="151">
        <v>3</v>
      </c>
      <c r="R23" s="151">
        <f t="shared" si="1"/>
        <v>188</v>
      </c>
    </row>
    <row r="24" spans="1:18" x14ac:dyDescent="0.2">
      <c r="A24" s="18" t="s">
        <v>32</v>
      </c>
      <c r="B24" s="19"/>
      <c r="C24" s="20" t="s">
        <v>33</v>
      </c>
      <c r="D24" s="20" t="s">
        <v>11</v>
      </c>
      <c r="E24" s="21">
        <v>710.88400000000001</v>
      </c>
      <c r="F24" s="25">
        <v>100</v>
      </c>
      <c r="G24" s="25">
        <v>100</v>
      </c>
      <c r="H24" s="25">
        <v>0</v>
      </c>
      <c r="I24" s="151"/>
      <c r="J24" s="151"/>
      <c r="K24" s="151"/>
      <c r="L24" s="151"/>
      <c r="M24" s="151"/>
      <c r="N24" s="151"/>
      <c r="O24" s="151"/>
      <c r="P24" s="151"/>
      <c r="Q24" s="151"/>
      <c r="R24" s="151">
        <f t="shared" si="1"/>
        <v>0</v>
      </c>
    </row>
    <row r="25" spans="1:18" x14ac:dyDescent="0.2">
      <c r="A25" s="32" t="s">
        <v>34</v>
      </c>
      <c r="B25" s="33"/>
      <c r="C25" s="34" t="s">
        <v>24</v>
      </c>
      <c r="D25" s="34" t="s">
        <v>17</v>
      </c>
      <c r="E25" s="35">
        <v>446</v>
      </c>
      <c r="F25" s="36">
        <v>44</v>
      </c>
      <c r="G25" s="36">
        <v>44</v>
      </c>
      <c r="H25" s="36">
        <v>145</v>
      </c>
      <c r="I25" s="151"/>
      <c r="J25" s="151"/>
      <c r="K25" s="151"/>
      <c r="L25" s="151"/>
      <c r="M25" s="151"/>
      <c r="N25" s="151"/>
      <c r="O25" s="151"/>
      <c r="P25" s="151"/>
      <c r="Q25" s="151"/>
      <c r="R25" s="151">
        <f t="shared" si="1"/>
        <v>0</v>
      </c>
    </row>
    <row r="26" spans="1:18" x14ac:dyDescent="0.2">
      <c r="A26" s="32" t="s">
        <v>34</v>
      </c>
      <c r="B26" s="33"/>
      <c r="C26" s="34" t="s">
        <v>24</v>
      </c>
      <c r="D26" s="34" t="s">
        <v>35</v>
      </c>
      <c r="E26" s="35">
        <v>888</v>
      </c>
      <c r="F26" s="36">
        <v>0</v>
      </c>
      <c r="G26" s="36">
        <v>78</v>
      </c>
      <c r="H26" s="36">
        <v>75</v>
      </c>
      <c r="I26" s="151"/>
      <c r="J26" s="151"/>
      <c r="K26" s="151"/>
      <c r="L26" s="151">
        <v>5</v>
      </c>
      <c r="M26" s="151">
        <v>22</v>
      </c>
      <c r="N26" s="151"/>
      <c r="O26" s="151">
        <v>24</v>
      </c>
      <c r="P26" s="151"/>
      <c r="Q26" s="151">
        <v>6</v>
      </c>
      <c r="R26" s="151">
        <f t="shared" si="1"/>
        <v>57</v>
      </c>
    </row>
    <row r="27" spans="1:18" x14ac:dyDescent="0.2">
      <c r="A27" s="26" t="s">
        <v>36</v>
      </c>
      <c r="B27" s="27"/>
      <c r="C27" s="28" t="s">
        <v>24</v>
      </c>
      <c r="D27" s="28" t="s">
        <v>11</v>
      </c>
      <c r="E27" s="29">
        <v>3554</v>
      </c>
      <c r="F27" s="37">
        <v>1750</v>
      </c>
      <c r="G27" s="37">
        <v>1750</v>
      </c>
      <c r="H27" s="37">
        <v>750</v>
      </c>
      <c r="I27" s="151"/>
      <c r="J27" s="151">
        <v>39</v>
      </c>
      <c r="K27" s="151">
        <v>30</v>
      </c>
      <c r="L27" s="151"/>
      <c r="M27" s="151"/>
      <c r="N27" s="151"/>
      <c r="O27" s="151"/>
      <c r="P27" s="151"/>
      <c r="Q27" s="151"/>
      <c r="R27" s="151">
        <f t="shared" si="1"/>
        <v>69</v>
      </c>
    </row>
    <row r="28" spans="1:18" x14ac:dyDescent="0.2">
      <c r="A28" s="18" t="s">
        <v>37</v>
      </c>
      <c r="B28" s="19"/>
      <c r="C28" s="20" t="s">
        <v>29</v>
      </c>
      <c r="D28" s="20" t="s">
        <v>11</v>
      </c>
      <c r="E28" s="21">
        <v>902</v>
      </c>
      <c r="F28" s="25">
        <v>100</v>
      </c>
      <c r="G28" s="25">
        <v>100</v>
      </c>
      <c r="H28" s="25">
        <v>0</v>
      </c>
      <c r="I28" s="151"/>
      <c r="J28" s="151"/>
      <c r="K28" s="151"/>
      <c r="L28" s="151"/>
      <c r="M28" s="151"/>
      <c r="N28" s="151"/>
      <c r="O28" s="151"/>
      <c r="P28" s="151"/>
      <c r="Q28" s="151"/>
      <c r="R28" s="151">
        <f t="shared" si="1"/>
        <v>0</v>
      </c>
    </row>
    <row r="29" spans="1:18" x14ac:dyDescent="0.2">
      <c r="A29" s="18" t="s">
        <v>38</v>
      </c>
      <c r="B29" s="19"/>
      <c r="C29" s="20" t="s">
        <v>39</v>
      </c>
      <c r="D29" s="20" t="s">
        <v>11</v>
      </c>
      <c r="E29" s="21">
        <v>675</v>
      </c>
      <c r="F29" s="25">
        <v>650</v>
      </c>
      <c r="G29" s="25">
        <v>650</v>
      </c>
      <c r="H29" s="25">
        <v>650</v>
      </c>
      <c r="I29" s="151"/>
      <c r="J29" s="151"/>
      <c r="K29" s="151"/>
      <c r="L29" s="151"/>
      <c r="M29" s="151"/>
      <c r="N29" s="151"/>
      <c r="O29" s="151"/>
      <c r="P29" s="151"/>
      <c r="Q29" s="151"/>
      <c r="R29" s="151">
        <f t="shared" si="1"/>
        <v>0</v>
      </c>
    </row>
    <row r="30" spans="1:18" x14ac:dyDescent="0.2">
      <c r="A30" s="38" t="s">
        <v>40</v>
      </c>
      <c r="B30" s="39" t="s">
        <v>7</v>
      </c>
      <c r="C30" s="40" t="s">
        <v>41</v>
      </c>
      <c r="D30" s="40" t="s">
        <v>11</v>
      </c>
      <c r="E30" s="41">
        <v>5400</v>
      </c>
      <c r="F30" s="22">
        <v>300</v>
      </c>
      <c r="G30" s="22">
        <v>300</v>
      </c>
      <c r="H30" s="22">
        <v>100</v>
      </c>
      <c r="I30" s="151"/>
      <c r="J30" s="151"/>
      <c r="K30" s="151"/>
      <c r="L30" s="151"/>
      <c r="M30" s="151"/>
      <c r="N30" s="151"/>
      <c r="O30" s="151"/>
      <c r="P30" s="151"/>
      <c r="Q30" s="151"/>
      <c r="R30" s="151">
        <f t="shared" si="1"/>
        <v>0</v>
      </c>
    </row>
    <row r="31" spans="1:18" ht="12" thickBot="1" x14ac:dyDescent="0.25">
      <c r="A31" s="42" t="s">
        <v>7</v>
      </c>
      <c r="B31" s="42" t="s">
        <v>7</v>
      </c>
      <c r="C31" s="43" t="s">
        <v>7</v>
      </c>
      <c r="D31" s="43" t="s">
        <v>7</v>
      </c>
      <c r="E31" s="43" t="s">
        <v>7</v>
      </c>
      <c r="F31" s="1"/>
      <c r="G31" s="1"/>
    </row>
    <row r="32" spans="1:18" ht="12" thickBot="1" x14ac:dyDescent="0.25">
      <c r="A32" s="44" t="s">
        <v>42</v>
      </c>
      <c r="B32" s="45"/>
      <c r="C32" s="45"/>
      <c r="D32" s="46"/>
      <c r="E32" s="16">
        <f t="shared" ref="E32:R32" si="2">SUM(E34:E41)</f>
        <v>2795.1389799999997</v>
      </c>
      <c r="F32" s="16">
        <f t="shared" si="2"/>
        <v>481</v>
      </c>
      <c r="G32" s="16">
        <f t="shared" si="2"/>
        <v>481</v>
      </c>
      <c r="H32" s="16">
        <f t="shared" si="2"/>
        <v>156</v>
      </c>
      <c r="I32" s="16">
        <f t="shared" si="2"/>
        <v>0</v>
      </c>
      <c r="J32" s="16">
        <f t="shared" si="2"/>
        <v>0</v>
      </c>
      <c r="K32" s="16">
        <f t="shared" si="2"/>
        <v>0</v>
      </c>
      <c r="L32" s="16">
        <f t="shared" si="2"/>
        <v>0</v>
      </c>
      <c r="M32" s="16">
        <f>SUM(M34:M41)</f>
        <v>0</v>
      </c>
      <c r="N32" s="16">
        <f>SUM(N34:N41)</f>
        <v>0</v>
      </c>
      <c r="O32" s="16">
        <f>SUM(O34:O41)</f>
        <v>0</v>
      </c>
      <c r="P32" s="16">
        <f>SUM(P34:P41)</f>
        <v>0</v>
      </c>
      <c r="Q32" s="16">
        <f>SUM(Q34:Q41)</f>
        <v>0</v>
      </c>
      <c r="R32" s="16">
        <f t="shared" si="2"/>
        <v>0</v>
      </c>
    </row>
    <row r="33" spans="1:18" x14ac:dyDescent="0.2">
      <c r="A33" s="42" t="s">
        <v>7</v>
      </c>
      <c r="B33" s="42" t="s">
        <v>7</v>
      </c>
      <c r="C33" s="43" t="s">
        <v>7</v>
      </c>
      <c r="D33" s="43" t="s">
        <v>7</v>
      </c>
      <c r="E33" s="43" t="s">
        <v>7</v>
      </c>
      <c r="F33" s="1"/>
      <c r="G33" s="1"/>
    </row>
    <row r="34" spans="1:18" x14ac:dyDescent="0.2">
      <c r="A34" s="18" t="s">
        <v>43</v>
      </c>
      <c r="B34" s="19"/>
      <c r="C34" s="20" t="s">
        <v>44</v>
      </c>
      <c r="D34" s="20" t="s">
        <v>11</v>
      </c>
      <c r="E34" s="21">
        <v>956.13897999999995</v>
      </c>
      <c r="F34" s="47">
        <v>150</v>
      </c>
      <c r="G34" s="47">
        <v>150</v>
      </c>
      <c r="H34" s="47">
        <v>0</v>
      </c>
      <c r="I34" s="151"/>
      <c r="J34" s="151"/>
      <c r="K34" s="151"/>
      <c r="L34" s="151"/>
      <c r="M34" s="151"/>
      <c r="N34" s="151"/>
      <c r="O34" s="151"/>
      <c r="P34" s="151"/>
      <c r="Q34" s="151"/>
      <c r="R34" s="151">
        <f>SUM(I34:Q34)</f>
        <v>0</v>
      </c>
    </row>
    <row r="35" spans="1:18" x14ac:dyDescent="0.2">
      <c r="A35" s="18" t="s">
        <v>45</v>
      </c>
      <c r="B35" s="20"/>
      <c r="C35" s="20" t="s">
        <v>44</v>
      </c>
      <c r="D35" s="20" t="s">
        <v>11</v>
      </c>
      <c r="E35" s="21">
        <v>667</v>
      </c>
      <c r="F35" s="47">
        <v>50</v>
      </c>
      <c r="G35" s="47">
        <v>50</v>
      </c>
      <c r="H35" s="47">
        <v>50</v>
      </c>
      <c r="I35" s="151"/>
      <c r="J35" s="151"/>
      <c r="K35" s="151"/>
      <c r="L35" s="151"/>
      <c r="M35" s="151"/>
      <c r="N35" s="151"/>
      <c r="O35" s="151"/>
      <c r="P35" s="151"/>
      <c r="Q35" s="151"/>
      <c r="R35" s="151">
        <f t="shared" ref="R35:R41" si="3">SUM(I35:Q35)</f>
        <v>0</v>
      </c>
    </row>
    <row r="36" spans="1:18" x14ac:dyDescent="0.2">
      <c r="A36" s="18" t="s">
        <v>46</v>
      </c>
      <c r="B36" s="20"/>
      <c r="C36" s="20" t="s">
        <v>47</v>
      </c>
      <c r="D36" s="20" t="s">
        <v>11</v>
      </c>
      <c r="E36" s="21">
        <v>29</v>
      </c>
      <c r="F36" s="47">
        <v>20</v>
      </c>
      <c r="G36" s="47">
        <v>20</v>
      </c>
      <c r="H36" s="47">
        <v>20</v>
      </c>
      <c r="I36" s="151"/>
      <c r="J36" s="151"/>
      <c r="K36" s="151"/>
      <c r="L36" s="151"/>
      <c r="M36" s="151"/>
      <c r="N36" s="151"/>
      <c r="O36" s="151"/>
      <c r="P36" s="151"/>
      <c r="Q36" s="151"/>
      <c r="R36" s="151">
        <f t="shared" si="3"/>
        <v>0</v>
      </c>
    </row>
    <row r="37" spans="1:18" x14ac:dyDescent="0.2">
      <c r="A37" s="48" t="s">
        <v>48</v>
      </c>
      <c r="B37" s="28"/>
      <c r="C37" s="28" t="s">
        <v>49</v>
      </c>
      <c r="D37" s="28" t="s">
        <v>11</v>
      </c>
      <c r="E37" s="29">
        <v>109</v>
      </c>
      <c r="F37" s="47">
        <v>109</v>
      </c>
      <c r="G37" s="47">
        <v>109</v>
      </c>
      <c r="H37" s="47">
        <v>0</v>
      </c>
      <c r="I37" s="151"/>
      <c r="J37" s="151"/>
      <c r="K37" s="151"/>
      <c r="L37" s="151"/>
      <c r="M37" s="151"/>
      <c r="N37" s="151"/>
      <c r="O37" s="151"/>
      <c r="P37" s="151"/>
      <c r="Q37" s="151"/>
      <c r="R37" s="151">
        <f t="shared" si="3"/>
        <v>0</v>
      </c>
    </row>
    <row r="38" spans="1:18" x14ac:dyDescent="0.2">
      <c r="A38" s="48" t="s">
        <v>50</v>
      </c>
      <c r="B38" s="28"/>
      <c r="C38" s="28" t="s">
        <v>49</v>
      </c>
      <c r="D38" s="28" t="s">
        <v>11</v>
      </c>
      <c r="E38" s="29">
        <v>66</v>
      </c>
      <c r="F38" s="47">
        <v>66</v>
      </c>
      <c r="G38" s="47">
        <v>66</v>
      </c>
      <c r="H38" s="47">
        <v>0</v>
      </c>
      <c r="I38" s="151"/>
      <c r="J38" s="151"/>
      <c r="K38" s="151"/>
      <c r="L38" s="151"/>
      <c r="M38" s="151"/>
      <c r="N38" s="151"/>
      <c r="O38" s="151"/>
      <c r="P38" s="151"/>
      <c r="Q38" s="151"/>
      <c r="R38" s="151">
        <f t="shared" si="3"/>
        <v>0</v>
      </c>
    </row>
    <row r="39" spans="1:18" x14ac:dyDescent="0.2">
      <c r="A39" s="48" t="s">
        <v>51</v>
      </c>
      <c r="B39" s="28"/>
      <c r="C39" s="28" t="s">
        <v>49</v>
      </c>
      <c r="D39" s="28" t="s">
        <v>11</v>
      </c>
      <c r="E39" s="29">
        <v>29</v>
      </c>
      <c r="F39" s="47">
        <v>29</v>
      </c>
      <c r="G39" s="47">
        <v>29</v>
      </c>
      <c r="H39" s="47">
        <v>29</v>
      </c>
      <c r="I39" s="151"/>
      <c r="J39" s="151"/>
      <c r="K39" s="151"/>
      <c r="L39" s="151"/>
      <c r="M39" s="151"/>
      <c r="N39" s="151"/>
      <c r="O39" s="151"/>
      <c r="P39" s="151"/>
      <c r="Q39" s="151"/>
      <c r="R39" s="151">
        <f t="shared" si="3"/>
        <v>0</v>
      </c>
    </row>
    <row r="40" spans="1:18" x14ac:dyDescent="0.2">
      <c r="A40" s="48" t="s">
        <v>52</v>
      </c>
      <c r="B40" s="28"/>
      <c r="C40" s="28" t="s">
        <v>49</v>
      </c>
      <c r="D40" s="28" t="s">
        <v>11</v>
      </c>
      <c r="E40" s="29">
        <v>341</v>
      </c>
      <c r="F40" s="47">
        <v>57</v>
      </c>
      <c r="G40" s="47">
        <v>57</v>
      </c>
      <c r="H40" s="47">
        <v>57</v>
      </c>
      <c r="I40" s="151"/>
      <c r="J40" s="151"/>
      <c r="K40" s="151"/>
      <c r="L40" s="151"/>
      <c r="M40" s="151"/>
      <c r="N40" s="151"/>
      <c r="O40" s="151"/>
      <c r="P40" s="151"/>
      <c r="Q40" s="151"/>
      <c r="R40" s="151">
        <f t="shared" si="3"/>
        <v>0</v>
      </c>
    </row>
    <row r="41" spans="1:18" x14ac:dyDescent="0.2">
      <c r="A41" s="18" t="s">
        <v>53</v>
      </c>
      <c r="B41" s="20"/>
      <c r="C41" s="20" t="s">
        <v>54</v>
      </c>
      <c r="D41" s="20" t="s">
        <v>11</v>
      </c>
      <c r="E41" s="21">
        <v>598</v>
      </c>
      <c r="F41" s="47">
        <v>0</v>
      </c>
      <c r="G41" s="47">
        <v>0</v>
      </c>
      <c r="H41" s="47">
        <v>0</v>
      </c>
      <c r="I41" s="151"/>
      <c r="J41" s="151"/>
      <c r="K41" s="151"/>
      <c r="L41" s="151"/>
      <c r="M41" s="151"/>
      <c r="N41" s="151"/>
      <c r="O41" s="151"/>
      <c r="P41" s="151"/>
      <c r="Q41" s="151"/>
      <c r="R41" s="151">
        <f t="shared" si="3"/>
        <v>0</v>
      </c>
    </row>
    <row r="42" spans="1:18" ht="12" thickBot="1" x14ac:dyDescent="0.25">
      <c r="A42" s="42" t="s">
        <v>7</v>
      </c>
      <c r="B42" s="42" t="s">
        <v>7</v>
      </c>
      <c r="C42" s="43" t="s">
        <v>7</v>
      </c>
      <c r="D42" s="43" t="s">
        <v>7</v>
      </c>
      <c r="E42" s="43" t="s">
        <v>7</v>
      </c>
      <c r="F42" s="1"/>
      <c r="G42" s="1"/>
    </row>
    <row r="43" spans="1:18" ht="12" thickBot="1" x14ac:dyDescent="0.25">
      <c r="A43" s="13" t="s">
        <v>55</v>
      </c>
      <c r="B43" s="14"/>
      <c r="C43" s="49"/>
      <c r="D43" s="46"/>
      <c r="E43" s="16">
        <f t="shared" ref="E43:R43" si="4">SUM(E45:E67)</f>
        <v>121922.489</v>
      </c>
      <c r="F43" s="16">
        <f t="shared" si="4"/>
        <v>7611</v>
      </c>
      <c r="G43" s="16">
        <f t="shared" si="4"/>
        <v>7611</v>
      </c>
      <c r="H43" s="16">
        <f t="shared" si="4"/>
        <v>2740</v>
      </c>
      <c r="I43" s="16">
        <f t="shared" si="4"/>
        <v>233</v>
      </c>
      <c r="J43" s="16">
        <f t="shared" si="4"/>
        <v>78</v>
      </c>
      <c r="K43" s="16">
        <f t="shared" si="4"/>
        <v>107</v>
      </c>
      <c r="L43" s="16">
        <f t="shared" si="4"/>
        <v>41</v>
      </c>
      <c r="M43" s="16">
        <f t="shared" si="4"/>
        <v>236</v>
      </c>
      <c r="N43" s="16">
        <f t="shared" si="4"/>
        <v>0</v>
      </c>
      <c r="O43" s="16">
        <f t="shared" si="4"/>
        <v>7</v>
      </c>
      <c r="P43" s="16">
        <f t="shared" si="4"/>
        <v>0</v>
      </c>
      <c r="Q43" s="16">
        <f t="shared" si="4"/>
        <v>48</v>
      </c>
      <c r="R43" s="16">
        <f t="shared" si="4"/>
        <v>750</v>
      </c>
    </row>
    <row r="44" spans="1:18" x14ac:dyDescent="0.2">
      <c r="A44" s="42" t="s">
        <v>7</v>
      </c>
      <c r="B44" s="42" t="s">
        <v>7</v>
      </c>
      <c r="C44" s="43" t="s">
        <v>7</v>
      </c>
      <c r="D44" s="43" t="s">
        <v>7</v>
      </c>
      <c r="E44" s="43" t="s">
        <v>7</v>
      </c>
      <c r="F44" s="1"/>
      <c r="G44" s="1"/>
    </row>
    <row r="45" spans="1:18" x14ac:dyDescent="0.2">
      <c r="A45" s="18" t="s">
        <v>56</v>
      </c>
      <c r="B45" s="22"/>
      <c r="C45" s="20" t="s">
        <v>57</v>
      </c>
      <c r="D45" s="20" t="s">
        <v>17</v>
      </c>
      <c r="E45" s="21">
        <v>5268</v>
      </c>
      <c r="F45" s="25">
        <v>600</v>
      </c>
      <c r="G45" s="25">
        <v>600</v>
      </c>
      <c r="H45" s="25">
        <v>400</v>
      </c>
      <c r="I45" s="151"/>
      <c r="J45" s="151"/>
      <c r="K45" s="151"/>
      <c r="L45" s="151"/>
      <c r="M45" s="151">
        <v>58</v>
      </c>
      <c r="N45" s="151"/>
      <c r="O45" s="151"/>
      <c r="P45" s="151"/>
      <c r="Q45" s="151">
        <v>7</v>
      </c>
      <c r="R45" s="151">
        <f>SUM(I45:Q45)</f>
        <v>65</v>
      </c>
    </row>
    <row r="46" spans="1:18" x14ac:dyDescent="0.2">
      <c r="A46" s="18" t="s">
        <v>58</v>
      </c>
      <c r="B46" s="30"/>
      <c r="C46" s="20" t="s">
        <v>24</v>
      </c>
      <c r="D46" s="20" t="s">
        <v>17</v>
      </c>
      <c r="E46" s="21">
        <v>4167</v>
      </c>
      <c r="F46" s="25">
        <v>643</v>
      </c>
      <c r="G46" s="25">
        <v>643</v>
      </c>
      <c r="H46" s="25">
        <v>399</v>
      </c>
      <c r="I46" s="151">
        <v>62</v>
      </c>
      <c r="J46" s="151">
        <v>78</v>
      </c>
      <c r="K46" s="151">
        <v>107</v>
      </c>
      <c r="L46" s="151"/>
      <c r="M46" s="151">
        <v>150</v>
      </c>
      <c r="N46" s="151"/>
      <c r="O46" s="151"/>
      <c r="P46" s="151"/>
      <c r="Q46" s="151"/>
      <c r="R46" s="151">
        <f t="shared" ref="R46:R67" si="5">SUM(I46:Q46)</f>
        <v>397</v>
      </c>
    </row>
    <row r="47" spans="1:18" x14ac:dyDescent="0.2">
      <c r="A47" s="18" t="s">
        <v>56</v>
      </c>
      <c r="B47" s="30"/>
      <c r="C47" s="20" t="s">
        <v>59</v>
      </c>
      <c r="D47" s="20" t="s">
        <v>17</v>
      </c>
      <c r="E47" s="21">
        <v>4776</v>
      </c>
      <c r="F47" s="25">
        <v>500</v>
      </c>
      <c r="G47" s="25">
        <v>500</v>
      </c>
      <c r="H47" s="25">
        <v>300</v>
      </c>
      <c r="I47" s="151"/>
      <c r="J47" s="151"/>
      <c r="K47" s="151"/>
      <c r="L47" s="151"/>
      <c r="M47" s="151"/>
      <c r="N47" s="151"/>
      <c r="O47" s="151"/>
      <c r="P47" s="151"/>
      <c r="Q47" s="151"/>
      <c r="R47" s="151">
        <f t="shared" si="5"/>
        <v>0</v>
      </c>
    </row>
    <row r="48" spans="1:18" x14ac:dyDescent="0.2">
      <c r="A48" s="50" t="s">
        <v>203</v>
      </c>
      <c r="B48" s="51"/>
      <c r="C48" s="52" t="s">
        <v>29</v>
      </c>
      <c r="D48" s="52" t="s">
        <v>17</v>
      </c>
      <c r="E48" s="53">
        <v>2602</v>
      </c>
      <c r="F48" s="25">
        <v>0</v>
      </c>
      <c r="G48" s="25">
        <v>0</v>
      </c>
      <c r="H48" s="25">
        <v>0</v>
      </c>
      <c r="I48" s="151"/>
      <c r="J48" s="151"/>
      <c r="K48" s="151"/>
      <c r="L48" s="151"/>
      <c r="M48" s="151"/>
      <c r="N48" s="151"/>
      <c r="O48" s="151"/>
      <c r="P48" s="151"/>
      <c r="Q48" s="151"/>
      <c r="R48" s="151">
        <f t="shared" si="5"/>
        <v>0</v>
      </c>
    </row>
    <row r="49" spans="1:18" x14ac:dyDescent="0.2">
      <c r="A49" s="18" t="s">
        <v>60</v>
      </c>
      <c r="B49" s="20" t="s">
        <v>61</v>
      </c>
      <c r="C49" s="20" t="s">
        <v>57</v>
      </c>
      <c r="D49" s="20" t="s">
        <v>17</v>
      </c>
      <c r="E49" s="21">
        <v>17322</v>
      </c>
      <c r="F49" s="25">
        <v>400</v>
      </c>
      <c r="G49" s="25">
        <v>400</v>
      </c>
      <c r="H49" s="25">
        <v>200</v>
      </c>
      <c r="I49" s="151"/>
      <c r="J49" s="151"/>
      <c r="K49" s="151"/>
      <c r="L49" s="151"/>
      <c r="M49" s="151"/>
      <c r="N49" s="151"/>
      <c r="O49" s="151"/>
      <c r="P49" s="151"/>
      <c r="Q49" s="151"/>
      <c r="R49" s="151">
        <f t="shared" si="5"/>
        <v>0</v>
      </c>
    </row>
    <row r="50" spans="1:18" x14ac:dyDescent="0.2">
      <c r="A50" s="18" t="s">
        <v>60</v>
      </c>
      <c r="B50" s="20" t="s">
        <v>61</v>
      </c>
      <c r="C50" s="20" t="s">
        <v>59</v>
      </c>
      <c r="D50" s="20" t="s">
        <v>17</v>
      </c>
      <c r="E50" s="21">
        <v>3389</v>
      </c>
      <c r="F50" s="25">
        <v>500</v>
      </c>
      <c r="G50" s="25">
        <v>500</v>
      </c>
      <c r="H50" s="25">
        <v>200</v>
      </c>
      <c r="I50" s="151"/>
      <c r="J50" s="151"/>
      <c r="K50" s="151"/>
      <c r="L50" s="151"/>
      <c r="M50" s="151"/>
      <c r="N50" s="151"/>
      <c r="O50" s="151"/>
      <c r="P50" s="151"/>
      <c r="Q50" s="151"/>
      <c r="R50" s="151">
        <f t="shared" si="5"/>
        <v>0</v>
      </c>
    </row>
    <row r="51" spans="1:18" x14ac:dyDescent="0.2">
      <c r="A51" s="18" t="s">
        <v>62</v>
      </c>
      <c r="B51" s="20" t="s">
        <v>61</v>
      </c>
      <c r="C51" s="20" t="s">
        <v>57</v>
      </c>
      <c r="D51" s="20" t="s">
        <v>17</v>
      </c>
      <c r="E51" s="21">
        <v>5845</v>
      </c>
      <c r="F51" s="25">
        <v>0</v>
      </c>
      <c r="G51" s="25">
        <v>0</v>
      </c>
      <c r="H51" s="25"/>
      <c r="I51" s="151"/>
      <c r="J51" s="151"/>
      <c r="K51" s="151"/>
      <c r="L51" s="151"/>
      <c r="M51" s="151"/>
      <c r="N51" s="151"/>
      <c r="O51" s="151"/>
      <c r="P51" s="151"/>
      <c r="Q51" s="151"/>
      <c r="R51" s="151">
        <f t="shared" si="5"/>
        <v>0</v>
      </c>
    </row>
    <row r="52" spans="1:18" x14ac:dyDescent="0.2">
      <c r="A52" s="18" t="s">
        <v>63</v>
      </c>
      <c r="B52" s="20" t="s">
        <v>61</v>
      </c>
      <c r="C52" s="20" t="s">
        <v>57</v>
      </c>
      <c r="D52" s="20" t="s">
        <v>17</v>
      </c>
      <c r="E52" s="21">
        <v>11690</v>
      </c>
      <c r="F52" s="25">
        <v>600</v>
      </c>
      <c r="G52" s="25">
        <v>600</v>
      </c>
      <c r="H52" s="25">
        <v>300</v>
      </c>
      <c r="I52" s="151">
        <v>152</v>
      </c>
      <c r="J52" s="151"/>
      <c r="K52" s="151"/>
      <c r="L52" s="151"/>
      <c r="M52" s="151">
        <v>7</v>
      </c>
      <c r="N52" s="151"/>
      <c r="O52" s="151"/>
      <c r="P52" s="151"/>
      <c r="Q52" s="151"/>
      <c r="R52" s="151">
        <f t="shared" si="5"/>
        <v>159</v>
      </c>
    </row>
    <row r="53" spans="1:18" x14ac:dyDescent="0.2">
      <c r="A53" s="18" t="s">
        <v>64</v>
      </c>
      <c r="B53" s="20" t="s">
        <v>61</v>
      </c>
      <c r="C53" s="20" t="s">
        <v>65</v>
      </c>
      <c r="D53" s="20" t="s">
        <v>17</v>
      </c>
      <c r="E53" s="21">
        <v>7570</v>
      </c>
      <c r="F53" s="25">
        <v>1618</v>
      </c>
      <c r="G53" s="25">
        <v>1618</v>
      </c>
      <c r="H53" s="25">
        <v>0</v>
      </c>
      <c r="I53" s="151"/>
      <c r="J53" s="151"/>
      <c r="K53" s="151"/>
      <c r="L53" s="151"/>
      <c r="M53" s="151"/>
      <c r="N53" s="151"/>
      <c r="O53" s="151"/>
      <c r="P53" s="151"/>
      <c r="Q53" s="151"/>
      <c r="R53" s="151">
        <f t="shared" si="5"/>
        <v>0</v>
      </c>
    </row>
    <row r="54" spans="1:18" x14ac:dyDescent="0.2">
      <c r="A54" s="18" t="s">
        <v>66</v>
      </c>
      <c r="B54" s="20"/>
      <c r="C54" s="20" t="s">
        <v>41</v>
      </c>
      <c r="D54" s="20" t="s">
        <v>11</v>
      </c>
      <c r="E54" s="21">
        <v>4900</v>
      </c>
      <c r="F54" s="47">
        <v>200</v>
      </c>
      <c r="G54" s="47">
        <v>200</v>
      </c>
      <c r="H54" s="47">
        <v>100</v>
      </c>
      <c r="I54" s="151"/>
      <c r="J54" s="151"/>
      <c r="K54" s="151"/>
      <c r="L54" s="151"/>
      <c r="M54" s="151"/>
      <c r="N54" s="151"/>
      <c r="O54" s="151"/>
      <c r="P54" s="151"/>
      <c r="Q54" s="151"/>
      <c r="R54" s="151">
        <f t="shared" si="5"/>
        <v>0</v>
      </c>
    </row>
    <row r="55" spans="1:18" x14ac:dyDescent="0.2">
      <c r="A55" s="18" t="s">
        <v>67</v>
      </c>
      <c r="B55" s="19"/>
      <c r="C55" s="20" t="s">
        <v>68</v>
      </c>
      <c r="D55" s="20" t="s">
        <v>11</v>
      </c>
      <c r="E55" s="20">
        <v>1058</v>
      </c>
      <c r="F55" s="47">
        <v>50</v>
      </c>
      <c r="G55" s="47">
        <v>50</v>
      </c>
      <c r="H55" s="47">
        <v>50</v>
      </c>
      <c r="I55" s="151"/>
      <c r="J55" s="151"/>
      <c r="K55" s="151"/>
      <c r="L55" s="151"/>
      <c r="M55" s="151"/>
      <c r="N55" s="151"/>
      <c r="O55" s="151"/>
      <c r="P55" s="151"/>
      <c r="Q55" s="151"/>
      <c r="R55" s="151">
        <f t="shared" si="5"/>
        <v>0</v>
      </c>
    </row>
    <row r="56" spans="1:18" x14ac:dyDescent="0.2">
      <c r="A56" s="18" t="s">
        <v>69</v>
      </c>
      <c r="B56" s="19"/>
      <c r="C56" s="20" t="s">
        <v>68</v>
      </c>
      <c r="D56" s="20" t="s">
        <v>11</v>
      </c>
      <c r="E56" s="20">
        <f>20.2*200</f>
        <v>4040</v>
      </c>
      <c r="F56" s="47">
        <v>350</v>
      </c>
      <c r="G56" s="47">
        <v>350</v>
      </c>
      <c r="H56" s="47">
        <v>200</v>
      </c>
      <c r="I56" s="151"/>
      <c r="J56" s="151"/>
      <c r="K56" s="151"/>
      <c r="L56" s="151"/>
      <c r="M56" s="151"/>
      <c r="N56" s="151"/>
      <c r="O56" s="151"/>
      <c r="P56" s="151"/>
      <c r="Q56" s="151"/>
      <c r="R56" s="151">
        <f t="shared" si="5"/>
        <v>0</v>
      </c>
    </row>
    <row r="57" spans="1:18" x14ac:dyDescent="0.2">
      <c r="A57" s="18" t="s">
        <v>201</v>
      </c>
      <c r="B57" s="18"/>
      <c r="C57" s="20" t="s">
        <v>68</v>
      </c>
      <c r="D57" s="20" t="s">
        <v>11</v>
      </c>
      <c r="E57" s="20">
        <f>12*200</f>
        <v>2400</v>
      </c>
      <c r="F57" s="47">
        <v>200</v>
      </c>
      <c r="G57" s="47">
        <v>200</v>
      </c>
      <c r="H57" s="47">
        <v>100</v>
      </c>
      <c r="I57" s="151"/>
      <c r="J57" s="151"/>
      <c r="K57" s="151"/>
      <c r="L57" s="151"/>
      <c r="M57" s="151"/>
      <c r="N57" s="151"/>
      <c r="O57" s="151"/>
      <c r="P57" s="151"/>
      <c r="Q57" s="151"/>
      <c r="R57" s="151">
        <f t="shared" si="5"/>
        <v>0</v>
      </c>
    </row>
    <row r="58" spans="1:18" x14ac:dyDescent="0.2">
      <c r="A58" s="18" t="s">
        <v>70</v>
      </c>
      <c r="B58" s="19"/>
      <c r="C58" s="20" t="s">
        <v>71</v>
      </c>
      <c r="D58" s="20" t="s">
        <v>11</v>
      </c>
      <c r="E58" s="20">
        <v>1073</v>
      </c>
      <c r="F58" s="47">
        <v>50</v>
      </c>
      <c r="G58" s="47">
        <v>50</v>
      </c>
      <c r="H58" s="47">
        <v>0</v>
      </c>
      <c r="I58" s="151"/>
      <c r="J58" s="151"/>
      <c r="K58" s="151"/>
      <c r="L58" s="151"/>
      <c r="M58" s="151"/>
      <c r="N58" s="151"/>
      <c r="O58" s="151"/>
      <c r="P58" s="151"/>
      <c r="Q58" s="151"/>
      <c r="R58" s="151">
        <f t="shared" si="5"/>
        <v>0</v>
      </c>
    </row>
    <row r="59" spans="1:18" x14ac:dyDescent="0.2">
      <c r="A59" s="18" t="s">
        <v>72</v>
      </c>
      <c r="B59" s="19"/>
      <c r="C59" s="20" t="s">
        <v>68</v>
      </c>
      <c r="D59" s="20" t="s">
        <v>11</v>
      </c>
      <c r="E59" s="20">
        <v>550</v>
      </c>
      <c r="F59" s="25"/>
      <c r="G59" s="25"/>
      <c r="H59" s="25">
        <v>0</v>
      </c>
      <c r="I59" s="151"/>
      <c r="J59" s="151"/>
      <c r="K59" s="151"/>
      <c r="L59" s="151"/>
      <c r="M59" s="151"/>
      <c r="N59" s="151"/>
      <c r="O59" s="151"/>
      <c r="P59" s="151"/>
      <c r="Q59" s="151"/>
      <c r="R59" s="151">
        <f t="shared" si="5"/>
        <v>0</v>
      </c>
    </row>
    <row r="60" spans="1:18" x14ac:dyDescent="0.2">
      <c r="A60" s="18" t="s">
        <v>73</v>
      </c>
      <c r="B60" s="19"/>
      <c r="C60" s="20" t="s">
        <v>29</v>
      </c>
      <c r="D60" s="20" t="s">
        <v>11</v>
      </c>
      <c r="E60" s="20">
        <v>956</v>
      </c>
      <c r="F60" s="25">
        <v>0</v>
      </c>
      <c r="G60" s="25">
        <v>0</v>
      </c>
      <c r="H60" s="25">
        <v>0</v>
      </c>
      <c r="I60" s="151"/>
      <c r="J60" s="151"/>
      <c r="K60" s="151"/>
      <c r="L60" s="151"/>
      <c r="M60" s="151"/>
      <c r="N60" s="151"/>
      <c r="O60" s="151"/>
      <c r="P60" s="151"/>
      <c r="Q60" s="151"/>
      <c r="R60" s="151">
        <f t="shared" si="5"/>
        <v>0</v>
      </c>
    </row>
    <row r="61" spans="1:18" x14ac:dyDescent="0.2">
      <c r="A61" s="18" t="s">
        <v>74</v>
      </c>
      <c r="B61" s="19"/>
      <c r="C61" s="20" t="s">
        <v>29</v>
      </c>
      <c r="D61" s="20" t="s">
        <v>11</v>
      </c>
      <c r="E61" s="21">
        <v>1599.489</v>
      </c>
      <c r="F61" s="25">
        <v>250</v>
      </c>
      <c r="G61" s="25">
        <v>250</v>
      </c>
      <c r="H61" s="25">
        <v>0</v>
      </c>
      <c r="I61" s="151"/>
      <c r="J61" s="151"/>
      <c r="K61" s="151"/>
      <c r="L61" s="151"/>
      <c r="M61" s="151"/>
      <c r="N61" s="151"/>
      <c r="O61" s="151"/>
      <c r="P61" s="151"/>
      <c r="Q61" s="151"/>
      <c r="R61" s="151">
        <f t="shared" si="5"/>
        <v>0</v>
      </c>
    </row>
    <row r="62" spans="1:18" x14ac:dyDescent="0.2">
      <c r="A62" s="18" t="s">
        <v>75</v>
      </c>
      <c r="B62" s="19"/>
      <c r="C62" s="20" t="s">
        <v>29</v>
      </c>
      <c r="D62" s="20" t="s">
        <v>11</v>
      </c>
      <c r="E62" s="20">
        <v>319</v>
      </c>
      <c r="F62" s="25">
        <v>50</v>
      </c>
      <c r="G62" s="25">
        <v>50</v>
      </c>
      <c r="H62" s="25">
        <v>0</v>
      </c>
      <c r="I62" s="151"/>
      <c r="J62" s="151"/>
      <c r="K62" s="151"/>
      <c r="L62" s="151"/>
      <c r="M62" s="151"/>
      <c r="N62" s="151"/>
      <c r="O62" s="151"/>
      <c r="P62" s="151"/>
      <c r="Q62" s="151"/>
      <c r="R62" s="151">
        <f t="shared" si="5"/>
        <v>0</v>
      </c>
    </row>
    <row r="63" spans="1:18" x14ac:dyDescent="0.2">
      <c r="A63" s="18" t="s">
        <v>76</v>
      </c>
      <c r="B63" s="19"/>
      <c r="C63" s="20" t="s">
        <v>29</v>
      </c>
      <c r="D63" s="20" t="s">
        <v>11</v>
      </c>
      <c r="E63" s="20">
        <v>963</v>
      </c>
      <c r="F63" s="25">
        <v>50</v>
      </c>
      <c r="G63" s="25">
        <v>50</v>
      </c>
      <c r="H63" s="25">
        <v>0</v>
      </c>
      <c r="I63" s="151"/>
      <c r="J63" s="151"/>
      <c r="K63" s="151"/>
      <c r="L63" s="151"/>
      <c r="M63" s="151"/>
      <c r="N63" s="151"/>
      <c r="O63" s="151"/>
      <c r="P63" s="151"/>
      <c r="Q63" s="151"/>
      <c r="R63" s="151">
        <f t="shared" si="5"/>
        <v>0</v>
      </c>
    </row>
    <row r="64" spans="1:18" x14ac:dyDescent="0.2">
      <c r="A64" s="18" t="s">
        <v>77</v>
      </c>
      <c r="B64" s="19"/>
      <c r="C64" s="20" t="s">
        <v>29</v>
      </c>
      <c r="D64" s="20" t="s">
        <v>11</v>
      </c>
      <c r="E64" s="21">
        <v>13000</v>
      </c>
      <c r="F64" s="25">
        <v>100</v>
      </c>
      <c r="G64" s="25">
        <v>100</v>
      </c>
      <c r="H64" s="25">
        <v>100</v>
      </c>
      <c r="I64" s="151">
        <v>19</v>
      </c>
      <c r="J64" s="151"/>
      <c r="K64" s="151"/>
      <c r="L64" s="151"/>
      <c r="M64" s="151">
        <v>21</v>
      </c>
      <c r="N64" s="151"/>
      <c r="O64" s="151">
        <v>7</v>
      </c>
      <c r="P64" s="151"/>
      <c r="Q64" s="151">
        <v>13</v>
      </c>
      <c r="R64" s="151">
        <f t="shared" si="5"/>
        <v>60</v>
      </c>
    </row>
    <row r="65" spans="1:18" x14ac:dyDescent="0.2">
      <c r="A65" s="26" t="s">
        <v>78</v>
      </c>
      <c r="B65" s="27"/>
      <c r="C65" s="28" t="s">
        <v>24</v>
      </c>
      <c r="D65" s="28" t="s">
        <v>17</v>
      </c>
      <c r="E65" s="29">
        <v>9774</v>
      </c>
      <c r="F65" s="37">
        <v>450</v>
      </c>
      <c r="G65" s="37">
        <v>450</v>
      </c>
      <c r="H65" s="37">
        <v>391</v>
      </c>
      <c r="I65" s="151"/>
      <c r="J65" s="151"/>
      <c r="K65" s="151"/>
      <c r="L65" s="151">
        <v>41</v>
      </c>
      <c r="M65" s="151"/>
      <c r="N65" s="151"/>
      <c r="O65" s="151"/>
      <c r="P65" s="151"/>
      <c r="Q65" s="151">
        <v>28</v>
      </c>
      <c r="R65" s="151">
        <f t="shared" si="5"/>
        <v>69</v>
      </c>
    </row>
    <row r="66" spans="1:18" x14ac:dyDescent="0.2">
      <c r="A66" s="18" t="s">
        <v>79</v>
      </c>
      <c r="B66" s="20" t="s">
        <v>61</v>
      </c>
      <c r="C66" s="20" t="s">
        <v>26</v>
      </c>
      <c r="D66" s="20" t="s">
        <v>17</v>
      </c>
      <c r="E66" s="21">
        <v>13329</v>
      </c>
      <c r="F66" s="25">
        <v>500</v>
      </c>
      <c r="G66" s="25">
        <v>500</v>
      </c>
      <c r="H66" s="25">
        <v>0</v>
      </c>
      <c r="I66" s="151"/>
      <c r="J66" s="151"/>
      <c r="K66" s="151"/>
      <c r="L66" s="151"/>
      <c r="M66" s="151"/>
      <c r="N66" s="151"/>
      <c r="O66" s="151"/>
      <c r="P66" s="151"/>
      <c r="Q66" s="151"/>
      <c r="R66" s="151">
        <f t="shared" si="5"/>
        <v>0</v>
      </c>
    </row>
    <row r="67" spans="1:18" x14ac:dyDescent="0.2">
      <c r="A67" s="18" t="s">
        <v>79</v>
      </c>
      <c r="B67" s="20" t="s">
        <v>61</v>
      </c>
      <c r="C67" s="20" t="s">
        <v>26</v>
      </c>
      <c r="D67" s="20" t="s">
        <v>17</v>
      </c>
      <c r="E67" s="21">
        <v>5332</v>
      </c>
      <c r="F67" s="25">
        <v>500</v>
      </c>
      <c r="G67" s="25">
        <v>500</v>
      </c>
      <c r="H67" s="25">
        <v>0</v>
      </c>
      <c r="I67" s="151"/>
      <c r="J67" s="151"/>
      <c r="K67" s="151"/>
      <c r="L67" s="151"/>
      <c r="M67" s="151"/>
      <c r="N67" s="151"/>
      <c r="O67" s="151"/>
      <c r="P67" s="151"/>
      <c r="Q67" s="151"/>
      <c r="R67" s="151">
        <f t="shared" si="5"/>
        <v>0</v>
      </c>
    </row>
    <row r="68" spans="1:18" ht="12" thickBot="1" x14ac:dyDescent="0.25">
      <c r="A68" s="54" t="s">
        <v>7</v>
      </c>
      <c r="B68" s="42" t="s">
        <v>7</v>
      </c>
      <c r="C68" s="43" t="s">
        <v>7</v>
      </c>
      <c r="D68" s="43" t="s">
        <v>7</v>
      </c>
      <c r="E68" s="55" t="s">
        <v>7</v>
      </c>
      <c r="F68" s="1"/>
      <c r="G68" s="1"/>
    </row>
    <row r="69" spans="1:18" ht="12" thickBot="1" x14ac:dyDescent="0.25">
      <c r="A69" s="56" t="s">
        <v>80</v>
      </c>
      <c r="B69" s="57"/>
      <c r="C69" s="15"/>
      <c r="D69" s="14"/>
      <c r="E69" s="16">
        <f t="shared" ref="E69:R69" si="6">SUM(E71:E92)</f>
        <v>278654.26702895504</v>
      </c>
      <c r="F69" s="16">
        <f t="shared" si="6"/>
        <v>6169</v>
      </c>
      <c r="G69" s="16">
        <f t="shared" si="6"/>
        <v>6247</v>
      </c>
      <c r="H69" s="16">
        <f t="shared" si="6"/>
        <v>5804</v>
      </c>
      <c r="I69" s="16">
        <f t="shared" si="6"/>
        <v>821</v>
      </c>
      <c r="J69" s="16">
        <f t="shared" si="6"/>
        <v>219</v>
      </c>
      <c r="K69" s="16">
        <f t="shared" si="6"/>
        <v>1</v>
      </c>
      <c r="L69" s="16">
        <f t="shared" si="6"/>
        <v>245</v>
      </c>
      <c r="M69" s="16">
        <f t="shared" si="6"/>
        <v>457</v>
      </c>
      <c r="N69" s="16">
        <f t="shared" si="6"/>
        <v>1294</v>
      </c>
      <c r="O69" s="16">
        <f t="shared" si="6"/>
        <v>303</v>
      </c>
      <c r="P69" s="16">
        <f t="shared" si="6"/>
        <v>242</v>
      </c>
      <c r="Q69" s="16">
        <f t="shared" si="6"/>
        <v>230</v>
      </c>
      <c r="R69" s="16">
        <f t="shared" si="6"/>
        <v>3812</v>
      </c>
    </row>
    <row r="70" spans="1:18" x14ac:dyDescent="0.2">
      <c r="A70" s="54" t="s">
        <v>7</v>
      </c>
      <c r="B70" s="42" t="s">
        <v>7</v>
      </c>
      <c r="C70" s="43" t="s">
        <v>7</v>
      </c>
      <c r="D70" s="43" t="s">
        <v>7</v>
      </c>
      <c r="E70" s="43" t="s">
        <v>7</v>
      </c>
      <c r="F70" s="1"/>
      <c r="G70" s="1"/>
    </row>
    <row r="71" spans="1:18" x14ac:dyDescent="0.2">
      <c r="A71" s="18" t="s">
        <v>81</v>
      </c>
      <c r="B71" s="20"/>
      <c r="C71" s="20" t="s">
        <v>82</v>
      </c>
      <c r="D71" s="20" t="s">
        <v>17</v>
      </c>
      <c r="E71" s="21">
        <v>2689</v>
      </c>
      <c r="F71" s="25"/>
      <c r="G71" s="25"/>
      <c r="H71" s="25"/>
      <c r="I71" s="151"/>
      <c r="J71" s="151"/>
      <c r="K71" s="151"/>
      <c r="L71" s="151"/>
      <c r="M71" s="151"/>
      <c r="N71" s="151"/>
      <c r="O71" s="151"/>
      <c r="P71" s="151"/>
      <c r="Q71" s="151"/>
      <c r="R71" s="151">
        <f>SUM(I71:Q71)</f>
        <v>0</v>
      </c>
    </row>
    <row r="72" spans="1:18" x14ac:dyDescent="0.2">
      <c r="A72" s="18" t="s">
        <v>83</v>
      </c>
      <c r="B72" s="20"/>
      <c r="C72" s="20" t="s">
        <v>24</v>
      </c>
      <c r="D72" s="20" t="s">
        <v>17</v>
      </c>
      <c r="E72" s="21">
        <v>921</v>
      </c>
      <c r="F72" s="25">
        <v>0</v>
      </c>
      <c r="G72" s="25">
        <v>0</v>
      </c>
      <c r="H72" s="25"/>
      <c r="I72" s="151"/>
      <c r="J72" s="151"/>
      <c r="K72" s="151"/>
      <c r="L72" s="151"/>
      <c r="M72" s="151"/>
      <c r="N72" s="151"/>
      <c r="O72" s="151"/>
      <c r="P72" s="151"/>
      <c r="Q72" s="151"/>
      <c r="R72" s="151">
        <f t="shared" ref="R72:R92" si="7">SUM(I72:Q72)</f>
        <v>0</v>
      </c>
    </row>
    <row r="73" spans="1:18" x14ac:dyDescent="0.2">
      <c r="A73" s="58" t="s">
        <v>84</v>
      </c>
      <c r="B73" s="59"/>
      <c r="C73" s="20" t="s">
        <v>59</v>
      </c>
      <c r="D73" s="20" t="s">
        <v>17</v>
      </c>
      <c r="E73" s="21">
        <v>13444</v>
      </c>
      <c r="F73" s="25"/>
      <c r="G73" s="25"/>
      <c r="H73" s="25"/>
      <c r="I73" s="151"/>
      <c r="J73" s="151"/>
      <c r="K73" s="151"/>
      <c r="L73" s="151"/>
      <c r="M73" s="151"/>
      <c r="N73" s="151"/>
      <c r="O73" s="151"/>
      <c r="P73" s="151"/>
      <c r="Q73" s="151"/>
      <c r="R73" s="151">
        <f t="shared" si="7"/>
        <v>0</v>
      </c>
    </row>
    <row r="74" spans="1:18" x14ac:dyDescent="0.2">
      <c r="A74" s="60" t="s">
        <v>85</v>
      </c>
      <c r="B74" s="61" t="s">
        <v>61</v>
      </c>
      <c r="C74" s="62" t="s">
        <v>86</v>
      </c>
      <c r="D74" s="62" t="s">
        <v>17</v>
      </c>
      <c r="E74" s="61">
        <v>4798.4670000000006</v>
      </c>
      <c r="F74" s="63">
        <v>700</v>
      </c>
      <c r="G74" s="63">
        <v>700</v>
      </c>
      <c r="H74" s="63">
        <v>1500</v>
      </c>
      <c r="I74" s="151">
        <v>572</v>
      </c>
      <c r="J74" s="151"/>
      <c r="K74" s="151"/>
      <c r="L74" s="151"/>
      <c r="M74" s="151">
        <v>6</v>
      </c>
      <c r="N74" s="151"/>
      <c r="O74" s="151">
        <v>4</v>
      </c>
      <c r="P74" s="151">
        <v>57</v>
      </c>
      <c r="Q74" s="151"/>
      <c r="R74" s="151">
        <f t="shared" si="7"/>
        <v>639</v>
      </c>
    </row>
    <row r="75" spans="1:18" x14ac:dyDescent="0.2">
      <c r="A75" s="64" t="s">
        <v>87</v>
      </c>
      <c r="B75" s="65"/>
      <c r="C75" s="66" t="s">
        <v>29</v>
      </c>
      <c r="D75" s="66" t="s">
        <v>11</v>
      </c>
      <c r="E75" s="65">
        <v>617</v>
      </c>
      <c r="F75" s="25">
        <v>150</v>
      </c>
      <c r="G75" s="25">
        <v>150</v>
      </c>
      <c r="H75" s="25">
        <v>177</v>
      </c>
      <c r="I75" s="151"/>
      <c r="J75" s="151"/>
      <c r="K75" s="151"/>
      <c r="L75" s="151"/>
      <c r="M75" s="151"/>
      <c r="N75" s="151"/>
      <c r="O75" s="151"/>
      <c r="P75" s="151"/>
      <c r="Q75" s="151"/>
      <c r="R75" s="151">
        <f t="shared" si="7"/>
        <v>0</v>
      </c>
    </row>
    <row r="76" spans="1:18" x14ac:dyDescent="0.2">
      <c r="A76" s="67" t="s">
        <v>88</v>
      </c>
      <c r="B76" s="35"/>
      <c r="C76" s="34" t="s">
        <v>29</v>
      </c>
      <c r="D76" s="34" t="s">
        <v>11</v>
      </c>
      <c r="E76" s="35">
        <v>337</v>
      </c>
      <c r="F76" s="36"/>
      <c r="G76" s="36">
        <v>78</v>
      </c>
      <c r="H76" s="36">
        <v>100</v>
      </c>
      <c r="I76" s="151">
        <v>26</v>
      </c>
      <c r="J76" s="151"/>
      <c r="K76" s="151"/>
      <c r="L76" s="151"/>
      <c r="M76" s="151">
        <v>55</v>
      </c>
      <c r="N76" s="151"/>
      <c r="O76" s="151">
        <v>1</v>
      </c>
      <c r="P76" s="151">
        <v>1</v>
      </c>
      <c r="Q76" s="151">
        <v>18</v>
      </c>
      <c r="R76" s="151">
        <f t="shared" si="7"/>
        <v>101</v>
      </c>
    </row>
    <row r="77" spans="1:18" x14ac:dyDescent="0.2">
      <c r="A77" s="68" t="s">
        <v>89</v>
      </c>
      <c r="B77" s="53"/>
      <c r="C77" s="52" t="s">
        <v>24</v>
      </c>
      <c r="D77" s="52" t="s">
        <v>17</v>
      </c>
      <c r="E77" s="53">
        <v>178</v>
      </c>
      <c r="F77" s="25">
        <v>58</v>
      </c>
      <c r="G77" s="25">
        <v>58</v>
      </c>
      <c r="H77" s="25">
        <v>0</v>
      </c>
      <c r="I77" s="151"/>
      <c r="J77" s="151"/>
      <c r="K77" s="151"/>
      <c r="L77" s="151"/>
      <c r="M77" s="151"/>
      <c r="N77" s="151"/>
      <c r="O77" s="151"/>
      <c r="P77" s="151"/>
      <c r="Q77" s="151"/>
      <c r="R77" s="151">
        <f t="shared" si="7"/>
        <v>0</v>
      </c>
    </row>
    <row r="78" spans="1:18" x14ac:dyDescent="0.2">
      <c r="A78" s="69" t="s">
        <v>89</v>
      </c>
      <c r="B78" s="29"/>
      <c r="C78" s="28" t="s">
        <v>24</v>
      </c>
      <c r="D78" s="28" t="s">
        <v>17</v>
      </c>
      <c r="E78" s="29">
        <v>12228</v>
      </c>
      <c r="F78" s="37">
        <v>335</v>
      </c>
      <c r="G78" s="37">
        <v>335</v>
      </c>
      <c r="H78" s="37">
        <v>927</v>
      </c>
      <c r="I78" s="151">
        <v>8</v>
      </c>
      <c r="J78" s="151">
        <v>6</v>
      </c>
      <c r="K78" s="151">
        <v>1</v>
      </c>
      <c r="L78" s="151">
        <v>69</v>
      </c>
      <c r="M78" s="151">
        <v>10</v>
      </c>
      <c r="N78" s="151">
        <v>1090</v>
      </c>
      <c r="O78" s="151">
        <v>7</v>
      </c>
      <c r="P78" s="151">
        <v>10</v>
      </c>
      <c r="Q78" s="151"/>
      <c r="R78" s="151">
        <f t="shared" si="7"/>
        <v>1201</v>
      </c>
    </row>
    <row r="79" spans="1:18" x14ac:dyDescent="0.2">
      <c r="A79" s="64" t="s">
        <v>236</v>
      </c>
      <c r="B79" s="65"/>
      <c r="C79" s="66" t="s">
        <v>29</v>
      </c>
      <c r="D79" s="66" t="s">
        <v>11</v>
      </c>
      <c r="E79" s="65">
        <f>21.5*1.48597*177.721</f>
        <v>5677.893598955</v>
      </c>
      <c r="F79" s="37"/>
      <c r="G79" s="37"/>
      <c r="H79" s="37"/>
      <c r="I79" s="151"/>
      <c r="J79" s="151"/>
      <c r="K79" s="151"/>
      <c r="L79" s="151"/>
      <c r="M79" s="151"/>
      <c r="N79" s="151"/>
      <c r="O79" s="151"/>
      <c r="P79" s="151"/>
      <c r="Q79" s="151">
        <v>8</v>
      </c>
      <c r="R79" s="151">
        <f t="shared" si="7"/>
        <v>8</v>
      </c>
    </row>
    <row r="80" spans="1:18" x14ac:dyDescent="0.2">
      <c r="A80" s="18" t="s">
        <v>90</v>
      </c>
      <c r="B80" s="19"/>
      <c r="C80" s="20" t="s">
        <v>24</v>
      </c>
      <c r="D80" s="20" t="s">
        <v>17</v>
      </c>
      <c r="E80" s="20">
        <v>7997</v>
      </c>
      <c r="F80" s="19">
        <v>450</v>
      </c>
      <c r="G80" s="125">
        <v>450</v>
      </c>
      <c r="H80" s="19">
        <v>500</v>
      </c>
      <c r="I80" s="151"/>
      <c r="J80" s="151"/>
      <c r="K80" s="151"/>
      <c r="L80" s="151"/>
      <c r="M80" s="151"/>
      <c r="N80" s="151"/>
      <c r="O80" s="151"/>
      <c r="P80" s="151"/>
      <c r="Q80" s="151"/>
      <c r="R80" s="151">
        <f t="shared" si="7"/>
        <v>0</v>
      </c>
    </row>
    <row r="81" spans="1:18" x14ac:dyDescent="0.2">
      <c r="A81" s="18" t="s">
        <v>91</v>
      </c>
      <c r="B81" s="20" t="s">
        <v>61</v>
      </c>
      <c r="C81" s="20" t="s">
        <v>86</v>
      </c>
      <c r="D81" s="20" t="s">
        <v>17</v>
      </c>
      <c r="E81" s="21">
        <v>21327</v>
      </c>
      <c r="F81" s="19">
        <v>1500</v>
      </c>
      <c r="G81" s="19">
        <v>1500</v>
      </c>
      <c r="H81" s="19">
        <v>2500</v>
      </c>
      <c r="I81" s="151">
        <v>215</v>
      </c>
      <c r="J81" s="151">
        <v>213</v>
      </c>
      <c r="K81" s="151"/>
      <c r="L81" s="151">
        <v>176</v>
      </c>
      <c r="M81" s="151">
        <v>386</v>
      </c>
      <c r="N81" s="151">
        <v>204</v>
      </c>
      <c r="O81" s="151">
        <v>291</v>
      </c>
      <c r="P81" s="151">
        <v>174</v>
      </c>
      <c r="Q81" s="151">
        <v>204</v>
      </c>
      <c r="R81" s="151">
        <f t="shared" si="7"/>
        <v>1863</v>
      </c>
    </row>
    <row r="82" spans="1:18" x14ac:dyDescent="0.2">
      <c r="A82" s="18" t="s">
        <v>92</v>
      </c>
      <c r="B82" s="20" t="s">
        <v>61</v>
      </c>
      <c r="C82" s="20" t="s">
        <v>86</v>
      </c>
      <c r="D82" s="20" t="s">
        <v>17</v>
      </c>
      <c r="E82" s="21">
        <v>4443</v>
      </c>
      <c r="F82" s="19"/>
      <c r="G82" s="19">
        <v>0</v>
      </c>
      <c r="H82" s="19">
        <v>0</v>
      </c>
      <c r="I82" s="151"/>
      <c r="J82" s="151"/>
      <c r="K82" s="151"/>
      <c r="L82" s="151"/>
      <c r="M82" s="151"/>
      <c r="N82" s="151"/>
      <c r="O82" s="151"/>
      <c r="P82" s="151"/>
      <c r="Q82" s="151"/>
      <c r="R82" s="151">
        <f t="shared" si="7"/>
        <v>0</v>
      </c>
    </row>
    <row r="83" spans="1:18" x14ac:dyDescent="0.2">
      <c r="A83" s="18" t="s">
        <v>93</v>
      </c>
      <c r="B83" s="20" t="s">
        <v>61</v>
      </c>
      <c r="C83" s="20" t="s">
        <v>86</v>
      </c>
      <c r="D83" s="20" t="s">
        <v>17</v>
      </c>
      <c r="E83" s="21">
        <v>1066</v>
      </c>
      <c r="F83" s="19"/>
      <c r="G83" s="19">
        <v>0</v>
      </c>
      <c r="H83" s="19">
        <v>0</v>
      </c>
      <c r="I83" s="151"/>
      <c r="J83" s="151"/>
      <c r="K83" s="151"/>
      <c r="L83" s="151"/>
      <c r="M83" s="151"/>
      <c r="N83" s="151"/>
      <c r="O83" s="151"/>
      <c r="P83" s="151"/>
      <c r="Q83" s="151"/>
      <c r="R83" s="151">
        <f t="shared" si="7"/>
        <v>0</v>
      </c>
    </row>
    <row r="84" spans="1:18" x14ac:dyDescent="0.2">
      <c r="A84" s="18" t="s">
        <v>94</v>
      </c>
      <c r="B84" s="20" t="s">
        <v>61</v>
      </c>
      <c r="C84" s="20" t="s">
        <v>95</v>
      </c>
      <c r="D84" s="20" t="s">
        <v>17</v>
      </c>
      <c r="E84" s="21">
        <v>2310</v>
      </c>
      <c r="F84" s="19">
        <v>1460</v>
      </c>
      <c r="G84" s="19">
        <v>1460</v>
      </c>
      <c r="H84" s="19">
        <v>0</v>
      </c>
      <c r="I84" s="151"/>
      <c r="J84" s="151"/>
      <c r="K84" s="151"/>
      <c r="L84" s="151"/>
      <c r="M84" s="151"/>
      <c r="N84" s="151"/>
      <c r="O84" s="151"/>
      <c r="P84" s="151"/>
      <c r="Q84" s="151"/>
      <c r="R84" s="151">
        <f t="shared" si="7"/>
        <v>0</v>
      </c>
    </row>
    <row r="85" spans="1:18" x14ac:dyDescent="0.2">
      <c r="A85" s="18" t="s">
        <v>96</v>
      </c>
      <c r="B85" s="20" t="s">
        <v>61</v>
      </c>
      <c r="C85" s="20" t="s">
        <v>95</v>
      </c>
      <c r="D85" s="20" t="s">
        <v>17</v>
      </c>
      <c r="E85" s="21">
        <v>1066</v>
      </c>
      <c r="F85" s="19">
        <v>716</v>
      </c>
      <c r="G85" s="19">
        <v>716</v>
      </c>
      <c r="H85" s="19">
        <v>0</v>
      </c>
      <c r="I85" s="151"/>
      <c r="J85" s="151"/>
      <c r="K85" s="151"/>
      <c r="L85" s="151"/>
      <c r="M85" s="151"/>
      <c r="N85" s="151"/>
      <c r="O85" s="151"/>
      <c r="P85" s="151"/>
      <c r="Q85" s="151"/>
      <c r="R85" s="151">
        <f t="shared" si="7"/>
        <v>0</v>
      </c>
    </row>
    <row r="86" spans="1:18" x14ac:dyDescent="0.2">
      <c r="A86" s="18" t="s">
        <v>97</v>
      </c>
      <c r="B86" s="20" t="s">
        <v>61</v>
      </c>
      <c r="C86" s="20" t="s">
        <v>95</v>
      </c>
      <c r="D86" s="20" t="s">
        <v>17</v>
      </c>
      <c r="E86" s="21">
        <v>2488</v>
      </c>
      <c r="F86" s="19">
        <v>0</v>
      </c>
      <c r="G86" s="19">
        <v>0</v>
      </c>
      <c r="H86" s="19">
        <v>0</v>
      </c>
      <c r="I86" s="151"/>
      <c r="J86" s="151"/>
      <c r="K86" s="151"/>
      <c r="L86" s="151"/>
      <c r="M86" s="151"/>
      <c r="N86" s="151"/>
      <c r="O86" s="151"/>
      <c r="P86" s="151"/>
      <c r="Q86" s="151"/>
      <c r="R86" s="151">
        <f t="shared" si="7"/>
        <v>0</v>
      </c>
    </row>
    <row r="87" spans="1:18" x14ac:dyDescent="0.2">
      <c r="A87" s="70" t="s">
        <v>98</v>
      </c>
      <c r="B87" s="71" t="s">
        <v>61</v>
      </c>
      <c r="C87" s="71" t="s">
        <v>26</v>
      </c>
      <c r="D87" s="71" t="s">
        <v>17</v>
      </c>
      <c r="E87" s="72">
        <v>6900.90643</v>
      </c>
      <c r="F87" s="73">
        <v>0</v>
      </c>
      <c r="G87" s="73">
        <v>0</v>
      </c>
      <c r="H87" s="73">
        <v>0</v>
      </c>
      <c r="I87" s="151"/>
      <c r="J87" s="151"/>
      <c r="K87" s="151"/>
      <c r="L87" s="151"/>
      <c r="M87" s="151"/>
      <c r="N87" s="151"/>
      <c r="O87" s="151"/>
      <c r="P87" s="151"/>
      <c r="Q87" s="151"/>
      <c r="R87" s="151">
        <f t="shared" si="7"/>
        <v>0</v>
      </c>
    </row>
    <row r="88" spans="1:18" x14ac:dyDescent="0.2">
      <c r="A88" s="18" t="s">
        <v>99</v>
      </c>
      <c r="B88" s="20" t="s">
        <v>61</v>
      </c>
      <c r="C88" s="20" t="s">
        <v>65</v>
      </c>
      <c r="D88" s="20" t="s">
        <v>17</v>
      </c>
      <c r="E88" s="21">
        <v>10620</v>
      </c>
      <c r="F88" s="19"/>
      <c r="G88" s="19">
        <v>0</v>
      </c>
      <c r="H88" s="19">
        <v>0</v>
      </c>
      <c r="I88" s="151"/>
      <c r="J88" s="151"/>
      <c r="K88" s="151"/>
      <c r="L88" s="151"/>
      <c r="M88" s="151"/>
      <c r="N88" s="151"/>
      <c r="O88" s="151"/>
      <c r="P88" s="151"/>
      <c r="Q88" s="151"/>
      <c r="R88" s="151">
        <f t="shared" si="7"/>
        <v>0</v>
      </c>
    </row>
    <row r="89" spans="1:18" x14ac:dyDescent="0.2">
      <c r="A89" s="18" t="s">
        <v>60</v>
      </c>
      <c r="B89" s="20" t="s">
        <v>61</v>
      </c>
      <c r="C89" s="20" t="s">
        <v>86</v>
      </c>
      <c r="D89" s="20" t="s">
        <v>17</v>
      </c>
      <c r="E89" s="21">
        <v>5332</v>
      </c>
      <c r="F89" s="19">
        <v>800</v>
      </c>
      <c r="G89" s="19">
        <v>800</v>
      </c>
      <c r="H89" s="19">
        <v>100</v>
      </c>
      <c r="I89" s="151"/>
      <c r="J89" s="151"/>
      <c r="K89" s="151"/>
      <c r="L89" s="151"/>
      <c r="M89" s="151"/>
      <c r="N89" s="151"/>
      <c r="O89" s="151"/>
      <c r="P89" s="151"/>
      <c r="Q89" s="151"/>
      <c r="R89" s="151">
        <f t="shared" si="7"/>
        <v>0</v>
      </c>
    </row>
    <row r="90" spans="1:18" x14ac:dyDescent="0.2">
      <c r="A90" s="18" t="s">
        <v>100</v>
      </c>
      <c r="B90" s="20" t="s">
        <v>61</v>
      </c>
      <c r="C90" s="20" t="s">
        <v>65</v>
      </c>
      <c r="D90" s="20" t="s">
        <v>17</v>
      </c>
      <c r="E90" s="21">
        <v>61220</v>
      </c>
      <c r="F90" s="19"/>
      <c r="G90" s="19">
        <v>0</v>
      </c>
      <c r="H90" s="19">
        <v>0</v>
      </c>
      <c r="I90" s="151"/>
      <c r="J90" s="151"/>
      <c r="K90" s="151"/>
      <c r="L90" s="151"/>
      <c r="M90" s="151"/>
      <c r="N90" s="151"/>
      <c r="O90" s="151"/>
      <c r="P90" s="151"/>
      <c r="Q90" s="151"/>
      <c r="R90" s="151">
        <f t="shared" si="7"/>
        <v>0</v>
      </c>
    </row>
    <row r="91" spans="1:18" x14ac:dyDescent="0.2">
      <c r="A91" s="70" t="s">
        <v>101</v>
      </c>
      <c r="B91" s="71" t="s">
        <v>61</v>
      </c>
      <c r="C91" s="71" t="s">
        <v>65</v>
      </c>
      <c r="D91" s="71" t="s">
        <v>17</v>
      </c>
      <c r="E91" s="72">
        <v>25592</v>
      </c>
      <c r="F91" s="73"/>
      <c r="G91" s="73">
        <v>0</v>
      </c>
      <c r="H91" s="73">
        <v>0</v>
      </c>
      <c r="I91" s="151"/>
      <c r="J91" s="151"/>
      <c r="K91" s="151"/>
      <c r="L91" s="151"/>
      <c r="M91" s="151"/>
      <c r="N91" s="151"/>
      <c r="O91" s="151"/>
      <c r="P91" s="151"/>
      <c r="Q91" s="151"/>
      <c r="R91" s="151">
        <f t="shared" si="7"/>
        <v>0</v>
      </c>
    </row>
    <row r="92" spans="1:18" x14ac:dyDescent="0.2">
      <c r="A92" s="18" t="s">
        <v>102</v>
      </c>
      <c r="B92" s="20" t="s">
        <v>61</v>
      </c>
      <c r="C92" s="20" t="s">
        <v>65</v>
      </c>
      <c r="D92" s="20" t="s">
        <v>17</v>
      </c>
      <c r="E92" s="21">
        <v>87402</v>
      </c>
      <c r="F92" s="19"/>
      <c r="G92" s="19">
        <v>0</v>
      </c>
      <c r="H92" s="19">
        <v>0</v>
      </c>
      <c r="I92" s="151"/>
      <c r="J92" s="151"/>
      <c r="K92" s="151"/>
      <c r="L92" s="151"/>
      <c r="M92" s="151"/>
      <c r="N92" s="151"/>
      <c r="O92" s="151"/>
      <c r="P92" s="151"/>
      <c r="Q92" s="151"/>
      <c r="R92" s="151">
        <f t="shared" si="7"/>
        <v>0</v>
      </c>
    </row>
    <row r="93" spans="1:18" ht="12" thickBot="1" x14ac:dyDescent="0.25">
      <c r="A93" s="42" t="s">
        <v>7</v>
      </c>
      <c r="B93" s="42" t="s">
        <v>7</v>
      </c>
      <c r="C93" s="43" t="s">
        <v>7</v>
      </c>
      <c r="D93" s="43" t="s">
        <v>7</v>
      </c>
      <c r="E93" s="43" t="s">
        <v>7</v>
      </c>
      <c r="F93" s="74"/>
      <c r="G93" s="74"/>
    </row>
    <row r="94" spans="1:18" ht="12" thickBot="1" x14ac:dyDescent="0.25">
      <c r="A94" s="13" t="s">
        <v>103</v>
      </c>
      <c r="B94" s="57"/>
      <c r="C94" s="14"/>
      <c r="D94" s="15"/>
      <c r="E94" s="16">
        <f>SUM(E98:E103)</f>
        <v>17723</v>
      </c>
      <c r="F94" s="16">
        <f t="shared" ref="F94:R94" si="8">SUM(F96:F103)</f>
        <v>2368</v>
      </c>
      <c r="G94" s="16">
        <f t="shared" si="8"/>
        <v>2756</v>
      </c>
      <c r="H94" s="16">
        <f t="shared" si="8"/>
        <v>3111</v>
      </c>
      <c r="I94" s="16">
        <f t="shared" si="8"/>
        <v>160</v>
      </c>
      <c r="J94" s="16">
        <f t="shared" si="8"/>
        <v>10</v>
      </c>
      <c r="K94" s="16">
        <f t="shared" si="8"/>
        <v>134</v>
      </c>
      <c r="L94" s="16">
        <f t="shared" si="8"/>
        <v>0</v>
      </c>
      <c r="M94" s="16">
        <f t="shared" si="8"/>
        <v>0</v>
      </c>
      <c r="N94" s="16">
        <f t="shared" si="8"/>
        <v>21</v>
      </c>
      <c r="O94" s="16">
        <f t="shared" si="8"/>
        <v>90</v>
      </c>
      <c r="P94" s="16">
        <f t="shared" si="8"/>
        <v>0</v>
      </c>
      <c r="Q94" s="16">
        <f t="shared" si="8"/>
        <v>62</v>
      </c>
      <c r="R94" s="16">
        <f t="shared" si="8"/>
        <v>477</v>
      </c>
    </row>
    <row r="95" spans="1:18" x14ac:dyDescent="0.2">
      <c r="A95" s="75" t="s">
        <v>7</v>
      </c>
      <c r="B95" s="75" t="s">
        <v>7</v>
      </c>
      <c r="C95" s="76" t="s">
        <v>7</v>
      </c>
      <c r="D95" s="76" t="s">
        <v>7</v>
      </c>
      <c r="E95" s="76" t="s">
        <v>7</v>
      </c>
      <c r="F95" s="74"/>
      <c r="G95" s="74"/>
    </row>
    <row r="96" spans="1:18" x14ac:dyDescent="0.2">
      <c r="A96" s="77" t="s">
        <v>104</v>
      </c>
      <c r="B96" s="28" t="s">
        <v>61</v>
      </c>
      <c r="C96" s="28" t="s">
        <v>26</v>
      </c>
      <c r="D96" s="28" t="s">
        <v>17</v>
      </c>
      <c r="E96" s="29">
        <v>2666</v>
      </c>
      <c r="F96" s="27">
        <v>200</v>
      </c>
      <c r="G96" s="27">
        <v>127</v>
      </c>
      <c r="H96" s="27">
        <v>253</v>
      </c>
      <c r="I96" s="151"/>
      <c r="J96" s="151"/>
      <c r="K96" s="151"/>
      <c r="L96" s="151"/>
      <c r="M96" s="151"/>
      <c r="N96" s="151"/>
      <c r="O96" s="151"/>
      <c r="P96" s="151"/>
      <c r="Q96" s="151"/>
      <c r="R96" s="151">
        <f>SUM(I96:Q96)</f>
        <v>0</v>
      </c>
    </row>
    <row r="97" spans="1:18" x14ac:dyDescent="0.2">
      <c r="A97" s="78" t="s">
        <v>105</v>
      </c>
      <c r="B97" s="79"/>
      <c r="C97" s="79" t="s">
        <v>24</v>
      </c>
      <c r="D97" s="79" t="s">
        <v>17</v>
      </c>
      <c r="E97" s="80">
        <v>2656</v>
      </c>
      <c r="F97" s="81"/>
      <c r="G97" s="81">
        <v>277</v>
      </c>
      <c r="H97" s="126">
        <v>1403</v>
      </c>
      <c r="I97" s="151"/>
      <c r="J97" s="151">
        <v>10</v>
      </c>
      <c r="K97" s="151"/>
      <c r="L97" s="151"/>
      <c r="M97" s="151"/>
      <c r="N97" s="151">
        <v>21</v>
      </c>
      <c r="O97" s="151"/>
      <c r="P97" s="151"/>
      <c r="Q97" s="151"/>
      <c r="R97" s="151">
        <f t="shared" ref="R97:R103" si="9">SUM(I97:Q97)</f>
        <v>31</v>
      </c>
    </row>
    <row r="98" spans="1:18" x14ac:dyDescent="0.2">
      <c r="A98" s="19" t="s">
        <v>106</v>
      </c>
      <c r="B98" s="19"/>
      <c r="C98" s="20" t="s">
        <v>24</v>
      </c>
      <c r="D98" s="20" t="s">
        <v>17</v>
      </c>
      <c r="E98" s="21">
        <v>912</v>
      </c>
      <c r="F98" s="19">
        <v>184</v>
      </c>
      <c r="G98" s="19">
        <v>184</v>
      </c>
      <c r="H98" s="19">
        <v>100</v>
      </c>
      <c r="I98" s="151"/>
      <c r="J98" s="151"/>
      <c r="K98" s="151"/>
      <c r="L98" s="151"/>
      <c r="M98" s="151"/>
      <c r="N98" s="151"/>
      <c r="O98" s="151"/>
      <c r="P98" s="151"/>
      <c r="Q98" s="151"/>
      <c r="R98" s="151">
        <f t="shared" si="9"/>
        <v>0</v>
      </c>
    </row>
    <row r="99" spans="1:18" x14ac:dyDescent="0.2">
      <c r="A99" s="19" t="s">
        <v>106</v>
      </c>
      <c r="B99" s="19"/>
      <c r="C99" s="20" t="s">
        <v>24</v>
      </c>
      <c r="D99" s="20" t="s">
        <v>11</v>
      </c>
      <c r="E99" s="21">
        <v>912</v>
      </c>
      <c r="F99" s="19">
        <v>0</v>
      </c>
      <c r="G99" s="19">
        <v>184</v>
      </c>
      <c r="H99" s="19">
        <v>100</v>
      </c>
      <c r="I99" s="151"/>
      <c r="J99" s="151"/>
      <c r="K99" s="151"/>
      <c r="L99" s="151"/>
      <c r="M99" s="151"/>
      <c r="N99" s="151"/>
      <c r="O99" s="151"/>
      <c r="P99" s="151"/>
      <c r="Q99" s="151"/>
      <c r="R99" s="151">
        <f t="shared" si="9"/>
        <v>0</v>
      </c>
    </row>
    <row r="100" spans="1:18" x14ac:dyDescent="0.2">
      <c r="A100" s="82" t="s">
        <v>107</v>
      </c>
      <c r="B100" s="82"/>
      <c r="C100" s="52" t="s">
        <v>24</v>
      </c>
      <c r="D100" s="52" t="s">
        <v>11</v>
      </c>
      <c r="E100" s="53">
        <v>4443</v>
      </c>
      <c r="F100" s="19">
        <v>800</v>
      </c>
      <c r="G100" s="19">
        <v>800</v>
      </c>
      <c r="H100" s="19">
        <v>800</v>
      </c>
      <c r="I100" s="151"/>
      <c r="J100" s="151"/>
      <c r="K100" s="151"/>
      <c r="L100" s="151"/>
      <c r="M100" s="151"/>
      <c r="N100" s="151"/>
      <c r="O100" s="151">
        <v>53</v>
      </c>
      <c r="P100" s="151"/>
      <c r="Q100" s="151">
        <v>62</v>
      </c>
      <c r="R100" s="151">
        <f t="shared" si="9"/>
        <v>115</v>
      </c>
    </row>
    <row r="101" spans="1:18" x14ac:dyDescent="0.2">
      <c r="A101" s="19" t="s">
        <v>108</v>
      </c>
      <c r="B101" s="20"/>
      <c r="C101" s="20" t="s">
        <v>24</v>
      </c>
      <c r="D101" s="20" t="s">
        <v>17</v>
      </c>
      <c r="E101" s="21">
        <v>2617</v>
      </c>
      <c r="F101" s="30">
        <v>184</v>
      </c>
      <c r="G101" s="30">
        <v>184</v>
      </c>
      <c r="H101" s="30">
        <v>455</v>
      </c>
      <c r="I101" s="151">
        <v>160</v>
      </c>
      <c r="J101" s="151"/>
      <c r="K101" s="151">
        <v>134</v>
      </c>
      <c r="L101" s="151"/>
      <c r="M101" s="151"/>
      <c r="N101" s="151"/>
      <c r="O101" s="151">
        <v>37</v>
      </c>
      <c r="P101" s="151"/>
      <c r="Q101" s="151"/>
      <c r="R101" s="151">
        <f t="shared" si="9"/>
        <v>331</v>
      </c>
    </row>
    <row r="102" spans="1:18" x14ac:dyDescent="0.2">
      <c r="A102" s="19" t="s">
        <v>109</v>
      </c>
      <c r="B102" s="20" t="s">
        <v>61</v>
      </c>
      <c r="C102" s="20" t="s">
        <v>57</v>
      </c>
      <c r="D102" s="20" t="s">
        <v>17</v>
      </c>
      <c r="E102" s="21">
        <v>3507</v>
      </c>
      <c r="F102" s="19">
        <v>0</v>
      </c>
      <c r="G102" s="19">
        <v>0</v>
      </c>
      <c r="H102" s="19">
        <v>0</v>
      </c>
      <c r="I102" s="151"/>
      <c r="J102" s="151"/>
      <c r="K102" s="151"/>
      <c r="L102" s="151"/>
      <c r="M102" s="151"/>
      <c r="N102" s="151"/>
      <c r="O102" s="151"/>
      <c r="P102" s="151"/>
      <c r="Q102" s="151"/>
      <c r="R102" s="151">
        <f t="shared" si="9"/>
        <v>0</v>
      </c>
    </row>
    <row r="103" spans="1:18" x14ac:dyDescent="0.2">
      <c r="A103" s="19" t="s">
        <v>109</v>
      </c>
      <c r="B103" s="20" t="s">
        <v>61</v>
      </c>
      <c r="C103" s="20" t="s">
        <v>86</v>
      </c>
      <c r="D103" s="20" t="s">
        <v>17</v>
      </c>
      <c r="E103" s="21">
        <v>5332</v>
      </c>
      <c r="F103" s="19">
        <v>1000</v>
      </c>
      <c r="G103" s="19">
        <v>1000</v>
      </c>
      <c r="H103" s="19">
        <v>0</v>
      </c>
      <c r="I103" s="151"/>
      <c r="J103" s="151"/>
      <c r="K103" s="151"/>
      <c r="L103" s="151"/>
      <c r="M103" s="151"/>
      <c r="N103" s="151"/>
      <c r="O103" s="151"/>
      <c r="P103" s="151"/>
      <c r="Q103" s="151"/>
      <c r="R103" s="151">
        <f t="shared" si="9"/>
        <v>0</v>
      </c>
    </row>
    <row r="104" spans="1:18" ht="12" thickBot="1" x14ac:dyDescent="0.25">
      <c r="A104" s="42" t="s">
        <v>7</v>
      </c>
      <c r="B104" s="42" t="s">
        <v>7</v>
      </c>
      <c r="C104" s="43" t="s">
        <v>7</v>
      </c>
      <c r="D104" s="43" t="s">
        <v>7</v>
      </c>
      <c r="E104" s="43" t="s">
        <v>7</v>
      </c>
      <c r="F104" s="74"/>
      <c r="G104" s="74"/>
    </row>
    <row r="105" spans="1:18" ht="12" thickBot="1" x14ac:dyDescent="0.25">
      <c r="A105" s="44" t="s">
        <v>110</v>
      </c>
      <c r="B105" s="45"/>
      <c r="C105" s="45"/>
      <c r="D105" s="46"/>
      <c r="E105" s="16">
        <f t="shared" ref="E105:R105" si="10">SUM(E107:E130)</f>
        <v>35998</v>
      </c>
      <c r="F105" s="16">
        <f t="shared" si="10"/>
        <v>2973</v>
      </c>
      <c r="G105" s="16">
        <f t="shared" si="10"/>
        <v>3273</v>
      </c>
      <c r="H105" s="16">
        <f t="shared" si="10"/>
        <v>1991</v>
      </c>
      <c r="I105" s="16">
        <f t="shared" si="10"/>
        <v>41</v>
      </c>
      <c r="J105" s="16">
        <f t="shared" si="10"/>
        <v>4</v>
      </c>
      <c r="K105" s="16">
        <f t="shared" si="10"/>
        <v>218</v>
      </c>
      <c r="L105" s="16">
        <f t="shared" si="10"/>
        <v>29</v>
      </c>
      <c r="M105" s="16">
        <f t="shared" si="10"/>
        <v>0</v>
      </c>
      <c r="N105" s="16">
        <f t="shared" si="10"/>
        <v>173</v>
      </c>
      <c r="O105" s="16">
        <f t="shared" si="10"/>
        <v>375</v>
      </c>
      <c r="P105" s="16">
        <f t="shared" si="10"/>
        <v>269</v>
      </c>
      <c r="Q105" s="16">
        <f t="shared" si="10"/>
        <v>12</v>
      </c>
      <c r="R105" s="16">
        <f t="shared" si="10"/>
        <v>1121</v>
      </c>
    </row>
    <row r="106" spans="1:18" x14ac:dyDescent="0.2">
      <c r="A106" s="42" t="s">
        <v>7</v>
      </c>
      <c r="B106" s="42" t="s">
        <v>7</v>
      </c>
      <c r="C106" s="43" t="s">
        <v>7</v>
      </c>
      <c r="D106" s="43" t="s">
        <v>7</v>
      </c>
      <c r="E106" s="43" t="s">
        <v>7</v>
      </c>
      <c r="F106" s="1"/>
      <c r="G106" s="1"/>
    </row>
    <row r="107" spans="1:18" x14ac:dyDescent="0.2">
      <c r="A107" s="83" t="s">
        <v>111</v>
      </c>
      <c r="B107" s="84"/>
      <c r="C107" s="20" t="s">
        <v>68</v>
      </c>
      <c r="D107" s="20" t="s">
        <v>11</v>
      </c>
      <c r="E107" s="85">
        <v>1220</v>
      </c>
      <c r="F107" s="22"/>
      <c r="G107" s="22"/>
      <c r="H107" s="22"/>
      <c r="I107" s="151"/>
      <c r="J107" s="151"/>
      <c r="K107" s="151"/>
      <c r="L107" s="151"/>
      <c r="M107" s="151"/>
      <c r="N107" s="151"/>
      <c r="O107" s="151"/>
      <c r="P107" s="151"/>
      <c r="Q107" s="151"/>
      <c r="R107" s="151">
        <f>SUM(I107:Q107)</f>
        <v>0</v>
      </c>
    </row>
    <row r="108" spans="1:18" x14ac:dyDescent="0.2">
      <c r="A108" s="83" t="s">
        <v>112</v>
      </c>
      <c r="B108" s="84"/>
      <c r="C108" s="20" t="s">
        <v>68</v>
      </c>
      <c r="D108" s="20" t="s">
        <v>11</v>
      </c>
      <c r="E108" s="85">
        <v>1470</v>
      </c>
      <c r="F108" s="22"/>
      <c r="G108" s="22"/>
      <c r="H108" s="22"/>
      <c r="I108" s="151"/>
      <c r="J108" s="151"/>
      <c r="K108" s="151"/>
      <c r="L108" s="151"/>
      <c r="M108" s="151"/>
      <c r="N108" s="151"/>
      <c r="O108" s="151"/>
      <c r="P108" s="151"/>
      <c r="Q108" s="151"/>
      <c r="R108" s="151">
        <f t="shared" ref="R108:R130" si="11">SUM(I108:Q108)</f>
        <v>0</v>
      </c>
    </row>
    <row r="109" spans="1:18" x14ac:dyDescent="0.2">
      <c r="A109" s="83" t="s">
        <v>113</v>
      </c>
      <c r="B109" s="84"/>
      <c r="C109" s="20" t="s">
        <v>68</v>
      </c>
      <c r="D109" s="20" t="s">
        <v>11</v>
      </c>
      <c r="E109" s="85">
        <v>406</v>
      </c>
      <c r="F109" s="22"/>
      <c r="G109" s="22"/>
      <c r="H109" s="22"/>
      <c r="I109" s="151"/>
      <c r="J109" s="151"/>
      <c r="K109" s="151"/>
      <c r="L109" s="151"/>
      <c r="M109" s="151"/>
      <c r="N109" s="151"/>
      <c r="O109" s="151"/>
      <c r="P109" s="151"/>
      <c r="Q109" s="151"/>
      <c r="R109" s="151">
        <f t="shared" si="11"/>
        <v>0</v>
      </c>
    </row>
    <row r="110" spans="1:18" x14ac:dyDescent="0.2">
      <c r="A110" s="83" t="s">
        <v>114</v>
      </c>
      <c r="B110" s="84"/>
      <c r="C110" s="20" t="s">
        <v>68</v>
      </c>
      <c r="D110" s="20" t="s">
        <v>11</v>
      </c>
      <c r="E110" s="85">
        <v>1900</v>
      </c>
      <c r="F110" s="22"/>
      <c r="G110" s="22"/>
      <c r="H110" s="22"/>
      <c r="I110" s="151"/>
      <c r="J110" s="151"/>
      <c r="K110" s="151"/>
      <c r="L110" s="151"/>
      <c r="M110" s="151"/>
      <c r="N110" s="151"/>
      <c r="O110" s="151"/>
      <c r="P110" s="151"/>
      <c r="Q110" s="151"/>
      <c r="R110" s="151">
        <f t="shared" si="11"/>
        <v>0</v>
      </c>
    </row>
    <row r="111" spans="1:18" ht="12.75" x14ac:dyDescent="0.2">
      <c r="A111" s="128" t="s">
        <v>204</v>
      </c>
      <c r="B111" s="84"/>
      <c r="C111" s="20" t="s">
        <v>24</v>
      </c>
      <c r="D111" s="20" t="s">
        <v>11</v>
      </c>
      <c r="E111" s="85">
        <v>272</v>
      </c>
      <c r="F111" s="22">
        <v>0</v>
      </c>
      <c r="G111" s="22">
        <v>0</v>
      </c>
      <c r="H111" s="22">
        <v>72</v>
      </c>
      <c r="I111" s="151">
        <v>32</v>
      </c>
      <c r="J111" s="151"/>
      <c r="K111" s="151"/>
      <c r="L111" s="151"/>
      <c r="M111" s="151"/>
      <c r="N111" s="151"/>
      <c r="O111" s="151"/>
      <c r="P111" s="151"/>
      <c r="Q111" s="151"/>
      <c r="R111" s="151">
        <f t="shared" si="11"/>
        <v>32</v>
      </c>
    </row>
    <row r="112" spans="1:18" x14ac:dyDescent="0.2">
      <c r="A112" s="18" t="s">
        <v>115</v>
      </c>
      <c r="B112" s="19"/>
      <c r="C112" s="20" t="s">
        <v>29</v>
      </c>
      <c r="D112" s="20" t="s">
        <v>17</v>
      </c>
      <c r="E112" s="21">
        <v>1817</v>
      </c>
      <c r="F112" s="22">
        <v>400</v>
      </c>
      <c r="G112" s="22">
        <v>400</v>
      </c>
      <c r="H112" s="22">
        <v>200</v>
      </c>
      <c r="I112" s="151">
        <v>9</v>
      </c>
      <c r="J112" s="151">
        <v>4</v>
      </c>
      <c r="K112" s="151"/>
      <c r="L112" s="151">
        <v>29</v>
      </c>
      <c r="M112" s="151"/>
      <c r="N112" s="151">
        <v>5</v>
      </c>
      <c r="O112" s="151">
        <v>54</v>
      </c>
      <c r="P112" s="151"/>
      <c r="Q112" s="151"/>
      <c r="R112" s="151">
        <f t="shared" si="11"/>
        <v>101</v>
      </c>
    </row>
    <row r="113" spans="1:18" x14ac:dyDescent="0.2">
      <c r="A113" s="86" t="s">
        <v>116</v>
      </c>
      <c r="B113" s="87"/>
      <c r="C113" s="66" t="s">
        <v>24</v>
      </c>
      <c r="D113" s="66" t="s">
        <v>11</v>
      </c>
      <c r="E113" s="65">
        <v>485</v>
      </c>
      <c r="F113" s="22">
        <v>0</v>
      </c>
      <c r="G113" s="22">
        <v>0</v>
      </c>
      <c r="H113" s="22">
        <v>0</v>
      </c>
      <c r="I113" s="151"/>
      <c r="J113" s="151"/>
      <c r="K113" s="151"/>
      <c r="L113" s="151"/>
      <c r="M113" s="151"/>
      <c r="N113" s="151"/>
      <c r="O113" s="151"/>
      <c r="P113" s="151"/>
      <c r="Q113" s="151"/>
      <c r="R113" s="151">
        <f t="shared" si="11"/>
        <v>0</v>
      </c>
    </row>
    <row r="114" spans="1:18" x14ac:dyDescent="0.2">
      <c r="A114" s="18" t="s">
        <v>117</v>
      </c>
      <c r="B114" s="19"/>
      <c r="C114" s="20" t="s">
        <v>24</v>
      </c>
      <c r="D114" s="20" t="s">
        <v>17</v>
      </c>
      <c r="E114" s="21">
        <v>2666</v>
      </c>
      <c r="F114" s="22">
        <v>800</v>
      </c>
      <c r="G114" s="22">
        <v>800</v>
      </c>
      <c r="H114" s="22">
        <v>260</v>
      </c>
      <c r="I114" s="151"/>
      <c r="J114" s="151"/>
      <c r="K114" s="151"/>
      <c r="L114" s="151"/>
      <c r="M114" s="151"/>
      <c r="N114" s="151"/>
      <c r="O114" s="151"/>
      <c r="P114" s="151"/>
      <c r="Q114" s="151"/>
      <c r="R114" s="151">
        <f t="shared" si="11"/>
        <v>0</v>
      </c>
    </row>
    <row r="115" spans="1:18" x14ac:dyDescent="0.2">
      <c r="A115" s="88" t="s">
        <v>118</v>
      </c>
      <c r="B115" s="89"/>
      <c r="C115" s="90" t="s">
        <v>24</v>
      </c>
      <c r="D115" s="90" t="s">
        <v>11</v>
      </c>
      <c r="E115" s="91">
        <v>888</v>
      </c>
      <c r="F115" s="92">
        <v>0</v>
      </c>
      <c r="G115" s="92">
        <v>250</v>
      </c>
      <c r="H115" s="92">
        <v>0</v>
      </c>
      <c r="I115" s="151"/>
      <c r="J115" s="151"/>
      <c r="K115" s="151"/>
      <c r="L115" s="151"/>
      <c r="M115" s="151"/>
      <c r="N115" s="151"/>
      <c r="O115" s="151"/>
      <c r="P115" s="151"/>
      <c r="Q115" s="151"/>
      <c r="R115" s="151">
        <f t="shared" si="11"/>
        <v>0</v>
      </c>
    </row>
    <row r="116" spans="1:18" x14ac:dyDescent="0.2">
      <c r="A116" s="18" t="s">
        <v>118</v>
      </c>
      <c r="B116" s="19"/>
      <c r="C116" s="20" t="s">
        <v>24</v>
      </c>
      <c r="D116" s="20" t="s">
        <v>17</v>
      </c>
      <c r="E116" s="21">
        <v>1769</v>
      </c>
      <c r="F116" s="25">
        <v>0</v>
      </c>
      <c r="G116" s="25">
        <v>0</v>
      </c>
      <c r="H116" s="25">
        <v>0</v>
      </c>
      <c r="I116" s="151"/>
      <c r="J116" s="151"/>
      <c r="K116" s="151"/>
      <c r="L116" s="151"/>
      <c r="M116" s="151"/>
      <c r="N116" s="151"/>
      <c r="O116" s="151"/>
      <c r="P116" s="151"/>
      <c r="Q116" s="151"/>
      <c r="R116" s="151">
        <f t="shared" si="11"/>
        <v>0</v>
      </c>
    </row>
    <row r="117" spans="1:18" x14ac:dyDescent="0.2">
      <c r="A117" s="93" t="s">
        <v>119</v>
      </c>
      <c r="B117" s="48"/>
      <c r="C117" s="28" t="s">
        <v>49</v>
      </c>
      <c r="D117" s="28" t="s">
        <v>11</v>
      </c>
      <c r="E117" s="29">
        <v>92</v>
      </c>
      <c r="F117" s="25"/>
      <c r="G117" s="25"/>
      <c r="H117" s="25"/>
      <c r="I117" s="151"/>
      <c r="J117" s="151"/>
      <c r="K117" s="151"/>
      <c r="L117" s="151"/>
      <c r="M117" s="151"/>
      <c r="N117" s="151"/>
      <c r="O117" s="151"/>
      <c r="P117" s="151"/>
      <c r="Q117" s="151"/>
      <c r="R117" s="151">
        <f t="shared" si="11"/>
        <v>0</v>
      </c>
    </row>
    <row r="118" spans="1:18" x14ac:dyDescent="0.2">
      <c r="A118" s="18" t="s">
        <v>120</v>
      </c>
      <c r="B118" s="30"/>
      <c r="C118" s="20" t="s">
        <v>121</v>
      </c>
      <c r="D118" s="20" t="s">
        <v>11</v>
      </c>
      <c r="E118" s="21">
        <v>267</v>
      </c>
      <c r="F118" s="25"/>
      <c r="G118" s="25"/>
      <c r="H118" s="25"/>
      <c r="I118" s="151"/>
      <c r="J118" s="151"/>
      <c r="K118" s="151"/>
      <c r="L118" s="151"/>
      <c r="M118" s="151"/>
      <c r="N118" s="151"/>
      <c r="O118" s="151"/>
      <c r="P118" s="151"/>
      <c r="Q118" s="151"/>
      <c r="R118" s="151">
        <f t="shared" si="11"/>
        <v>0</v>
      </c>
    </row>
    <row r="119" spans="1:18" x14ac:dyDescent="0.2">
      <c r="A119" s="18" t="s">
        <v>122</v>
      </c>
      <c r="B119" s="30"/>
      <c r="C119" s="20" t="s">
        <v>121</v>
      </c>
      <c r="D119" s="20" t="s">
        <v>11</v>
      </c>
      <c r="E119" s="21">
        <v>267</v>
      </c>
      <c r="F119" s="25"/>
      <c r="G119" s="25"/>
      <c r="H119" s="25"/>
      <c r="I119" s="151"/>
      <c r="J119" s="151"/>
      <c r="K119" s="151"/>
      <c r="L119" s="151"/>
      <c r="M119" s="151"/>
      <c r="N119" s="151"/>
      <c r="O119" s="151"/>
      <c r="P119" s="151"/>
      <c r="Q119" s="151"/>
      <c r="R119" s="151">
        <f t="shared" si="11"/>
        <v>0</v>
      </c>
    </row>
    <row r="120" spans="1:18" x14ac:dyDescent="0.2">
      <c r="A120" s="18" t="s">
        <v>123</v>
      </c>
      <c r="B120" s="30"/>
      <c r="C120" s="20" t="s">
        <v>24</v>
      </c>
      <c r="D120" s="20" t="s">
        <v>17</v>
      </c>
      <c r="E120" s="21">
        <v>3513</v>
      </c>
      <c r="F120" s="25">
        <v>362</v>
      </c>
      <c r="G120" s="25">
        <v>362</v>
      </c>
      <c r="H120" s="25">
        <v>0</v>
      </c>
      <c r="I120" s="151"/>
      <c r="J120" s="151"/>
      <c r="K120" s="151"/>
      <c r="L120" s="151"/>
      <c r="M120" s="151"/>
      <c r="N120" s="151"/>
      <c r="O120" s="151"/>
      <c r="P120" s="151"/>
      <c r="Q120" s="151"/>
      <c r="R120" s="151">
        <f t="shared" si="11"/>
        <v>0</v>
      </c>
    </row>
    <row r="121" spans="1:18" x14ac:dyDescent="0.2">
      <c r="A121" s="26" t="s">
        <v>124</v>
      </c>
      <c r="B121" s="27"/>
      <c r="C121" s="28" t="s">
        <v>24</v>
      </c>
      <c r="D121" s="28" t="s">
        <v>17</v>
      </c>
      <c r="E121" s="29">
        <v>12244</v>
      </c>
      <c r="F121" s="25">
        <v>611</v>
      </c>
      <c r="G121" s="25">
        <v>611</v>
      </c>
      <c r="H121" s="25">
        <v>189</v>
      </c>
      <c r="I121" s="151"/>
      <c r="J121" s="151"/>
      <c r="K121" s="151"/>
      <c r="L121" s="151"/>
      <c r="M121" s="151"/>
      <c r="N121" s="151">
        <v>30</v>
      </c>
      <c r="O121" s="151">
        <v>144</v>
      </c>
      <c r="P121" s="151"/>
      <c r="Q121" s="151"/>
      <c r="R121" s="151">
        <f t="shared" si="11"/>
        <v>174</v>
      </c>
    </row>
    <row r="122" spans="1:18" x14ac:dyDescent="0.2">
      <c r="A122" s="26" t="s">
        <v>125</v>
      </c>
      <c r="B122" s="27"/>
      <c r="C122" s="28" t="s">
        <v>24</v>
      </c>
      <c r="D122" s="28" t="s">
        <v>11</v>
      </c>
      <c r="E122" s="29">
        <v>5332</v>
      </c>
      <c r="F122" s="25">
        <v>800</v>
      </c>
      <c r="G122" s="25">
        <v>800</v>
      </c>
      <c r="H122" s="25">
        <v>1200</v>
      </c>
      <c r="I122" s="151"/>
      <c r="J122" s="151">
        <v>0</v>
      </c>
      <c r="K122" s="151">
        <v>174</v>
      </c>
      <c r="L122" s="151"/>
      <c r="M122" s="151"/>
      <c r="N122" s="151">
        <v>138</v>
      </c>
      <c r="O122" s="151">
        <v>177</v>
      </c>
      <c r="P122" s="151">
        <v>269</v>
      </c>
      <c r="Q122" s="151"/>
      <c r="R122" s="151">
        <f t="shared" si="11"/>
        <v>758</v>
      </c>
    </row>
    <row r="123" spans="1:18" x14ac:dyDescent="0.2">
      <c r="A123" s="32" t="s">
        <v>126</v>
      </c>
      <c r="B123" s="33"/>
      <c r="C123" s="34" t="s">
        <v>24</v>
      </c>
      <c r="D123" s="34" t="s">
        <v>11</v>
      </c>
      <c r="E123" s="35">
        <v>489</v>
      </c>
      <c r="F123" s="36"/>
      <c r="G123" s="36">
        <v>50</v>
      </c>
      <c r="H123" s="36">
        <v>70</v>
      </c>
      <c r="I123" s="151"/>
      <c r="J123" s="151"/>
      <c r="K123" s="151">
        <v>44</v>
      </c>
      <c r="L123" s="151"/>
      <c r="M123" s="151"/>
      <c r="N123" s="151"/>
      <c r="O123" s="151"/>
      <c r="P123" s="151"/>
      <c r="Q123" s="151">
        <v>12</v>
      </c>
      <c r="R123" s="151">
        <f t="shared" si="11"/>
        <v>56</v>
      </c>
    </row>
    <row r="124" spans="1:18" x14ac:dyDescent="0.2">
      <c r="A124" s="48" t="s">
        <v>127</v>
      </c>
      <c r="B124" s="28"/>
      <c r="C124" s="28" t="s">
        <v>49</v>
      </c>
      <c r="D124" s="28" t="s">
        <v>11</v>
      </c>
      <c r="E124" s="29">
        <v>216</v>
      </c>
      <c r="F124" s="25"/>
      <c r="G124" s="25"/>
      <c r="H124" s="25"/>
      <c r="I124" s="151"/>
      <c r="J124" s="151"/>
      <c r="K124" s="151"/>
      <c r="L124" s="151"/>
      <c r="M124" s="151"/>
      <c r="N124" s="151"/>
      <c r="O124" s="151"/>
      <c r="P124" s="151"/>
      <c r="Q124" s="151"/>
      <c r="R124" s="151">
        <f t="shared" si="11"/>
        <v>0</v>
      </c>
    </row>
    <row r="125" spans="1:18" x14ac:dyDescent="0.2">
      <c r="A125" s="48" t="s">
        <v>128</v>
      </c>
      <c r="B125" s="28"/>
      <c r="C125" s="28" t="s">
        <v>49</v>
      </c>
      <c r="D125" s="28" t="s">
        <v>11</v>
      </c>
      <c r="E125" s="29">
        <v>15</v>
      </c>
      <c r="F125" s="25"/>
      <c r="G125" s="25"/>
      <c r="H125" s="25"/>
      <c r="I125" s="151"/>
      <c r="J125" s="151"/>
      <c r="K125" s="151"/>
      <c r="L125" s="151"/>
      <c r="M125" s="151"/>
      <c r="N125" s="151"/>
      <c r="O125" s="151"/>
      <c r="P125" s="151"/>
      <c r="Q125" s="151"/>
      <c r="R125" s="151">
        <f t="shared" si="11"/>
        <v>0</v>
      </c>
    </row>
    <row r="126" spans="1:18" x14ac:dyDescent="0.2">
      <c r="A126" s="48" t="s">
        <v>129</v>
      </c>
      <c r="B126" s="28"/>
      <c r="C126" s="28" t="s">
        <v>49</v>
      </c>
      <c r="D126" s="28" t="s">
        <v>11</v>
      </c>
      <c r="E126" s="29">
        <v>69</v>
      </c>
      <c r="F126" s="25"/>
      <c r="G126" s="25"/>
      <c r="H126" s="25"/>
      <c r="I126" s="151"/>
      <c r="J126" s="151"/>
      <c r="K126" s="151"/>
      <c r="L126" s="151"/>
      <c r="M126" s="151"/>
      <c r="N126" s="151"/>
      <c r="O126" s="151"/>
      <c r="P126" s="151"/>
      <c r="Q126" s="151"/>
      <c r="R126" s="151">
        <f t="shared" si="11"/>
        <v>0</v>
      </c>
    </row>
    <row r="127" spans="1:18" x14ac:dyDescent="0.2">
      <c r="A127" s="30" t="s">
        <v>130</v>
      </c>
      <c r="B127" s="20"/>
      <c r="C127" s="20" t="s">
        <v>14</v>
      </c>
      <c r="D127" s="20" t="s">
        <v>11</v>
      </c>
      <c r="E127" s="21">
        <v>280</v>
      </c>
      <c r="F127" s="22"/>
      <c r="G127" s="22"/>
      <c r="H127" s="22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>
        <f t="shared" si="11"/>
        <v>0</v>
      </c>
    </row>
    <row r="128" spans="1:18" x14ac:dyDescent="0.2">
      <c r="A128" s="30" t="s">
        <v>131</v>
      </c>
      <c r="B128" s="20"/>
      <c r="C128" s="20" t="s">
        <v>14</v>
      </c>
      <c r="D128" s="20" t="s">
        <v>11</v>
      </c>
      <c r="E128" s="21">
        <v>123</v>
      </c>
      <c r="F128" s="22"/>
      <c r="G128" s="22"/>
      <c r="H128" s="22"/>
      <c r="I128" s="151"/>
      <c r="J128" s="151"/>
      <c r="K128" s="151"/>
      <c r="L128" s="151"/>
      <c r="M128" s="151"/>
      <c r="N128" s="151"/>
      <c r="O128" s="151"/>
      <c r="P128" s="151"/>
      <c r="Q128" s="151"/>
      <c r="R128" s="151">
        <f t="shared" si="11"/>
        <v>0</v>
      </c>
    </row>
    <row r="129" spans="1:18" x14ac:dyDescent="0.2">
      <c r="A129" s="30" t="s">
        <v>132</v>
      </c>
      <c r="B129" s="20"/>
      <c r="C129" s="20" t="s">
        <v>14</v>
      </c>
      <c r="D129" s="20" t="s">
        <v>11</v>
      </c>
      <c r="E129" s="21">
        <v>121</v>
      </c>
      <c r="F129" s="22"/>
      <c r="G129" s="22"/>
      <c r="H129" s="22"/>
      <c r="I129" s="151"/>
      <c r="J129" s="151"/>
      <c r="K129" s="151"/>
      <c r="L129" s="151"/>
      <c r="M129" s="151"/>
      <c r="N129" s="151"/>
      <c r="O129" s="151"/>
      <c r="P129" s="151"/>
      <c r="Q129" s="151"/>
      <c r="R129" s="151">
        <f t="shared" si="11"/>
        <v>0</v>
      </c>
    </row>
    <row r="130" spans="1:18" x14ac:dyDescent="0.2">
      <c r="A130" s="30" t="s">
        <v>133</v>
      </c>
      <c r="B130" s="20"/>
      <c r="C130" s="20" t="s">
        <v>14</v>
      </c>
      <c r="D130" s="20" t="s">
        <v>11</v>
      </c>
      <c r="E130" s="21">
        <v>77</v>
      </c>
      <c r="F130" s="22"/>
      <c r="G130" s="22"/>
      <c r="H130" s="22"/>
      <c r="I130" s="151"/>
      <c r="J130" s="151"/>
      <c r="K130" s="151"/>
      <c r="L130" s="151"/>
      <c r="M130" s="151"/>
      <c r="N130" s="151"/>
      <c r="O130" s="151"/>
      <c r="P130" s="151"/>
      <c r="Q130" s="151"/>
      <c r="R130" s="151">
        <f t="shared" si="11"/>
        <v>0</v>
      </c>
    </row>
    <row r="131" spans="1:18" ht="12" thickBot="1" x14ac:dyDescent="0.25">
      <c r="A131" s="42" t="s">
        <v>7</v>
      </c>
      <c r="B131" s="42" t="s">
        <v>7</v>
      </c>
      <c r="C131" s="43" t="s">
        <v>7</v>
      </c>
      <c r="D131" s="43" t="s">
        <v>7</v>
      </c>
      <c r="E131" s="43" t="s">
        <v>7</v>
      </c>
      <c r="F131" s="1"/>
      <c r="G131" s="1"/>
    </row>
    <row r="132" spans="1:18" ht="12" thickBot="1" x14ac:dyDescent="0.25">
      <c r="A132" s="13" t="s">
        <v>134</v>
      </c>
      <c r="B132" s="14"/>
      <c r="C132" s="14"/>
      <c r="D132" s="14"/>
      <c r="E132" s="16">
        <f t="shared" ref="E132:R132" si="12">SUM(E134:E145)</f>
        <v>17916.504208385999</v>
      </c>
      <c r="F132" s="16">
        <f t="shared" si="12"/>
        <v>1597</v>
      </c>
      <c r="G132" s="16">
        <f t="shared" si="12"/>
        <v>1947</v>
      </c>
      <c r="H132" s="16">
        <f t="shared" si="12"/>
        <v>1775</v>
      </c>
      <c r="I132" s="16">
        <f t="shared" si="12"/>
        <v>399</v>
      </c>
      <c r="J132" s="16">
        <f t="shared" si="12"/>
        <v>291</v>
      </c>
      <c r="K132" s="16">
        <f t="shared" si="12"/>
        <v>89</v>
      </c>
      <c r="L132" s="16">
        <f t="shared" si="12"/>
        <v>95</v>
      </c>
      <c r="M132" s="16">
        <f t="shared" si="12"/>
        <v>127</v>
      </c>
      <c r="N132" s="16">
        <f t="shared" si="12"/>
        <v>386</v>
      </c>
      <c r="O132" s="16">
        <f t="shared" si="12"/>
        <v>213</v>
      </c>
      <c r="P132" s="16">
        <f t="shared" si="12"/>
        <v>0</v>
      </c>
      <c r="Q132" s="16">
        <f t="shared" si="12"/>
        <v>0</v>
      </c>
      <c r="R132" s="16">
        <f t="shared" si="12"/>
        <v>1600</v>
      </c>
    </row>
    <row r="133" spans="1:18" x14ac:dyDescent="0.2">
      <c r="A133" s="42" t="s">
        <v>7</v>
      </c>
      <c r="B133" s="42" t="s">
        <v>7</v>
      </c>
      <c r="C133" s="43" t="s">
        <v>7</v>
      </c>
      <c r="D133" s="43" t="s">
        <v>7</v>
      </c>
      <c r="E133" s="43" t="s">
        <v>7</v>
      </c>
      <c r="F133" s="1"/>
      <c r="G133" s="1"/>
    </row>
    <row r="134" spans="1:18" x14ac:dyDescent="0.2">
      <c r="A134" s="19" t="s">
        <v>135</v>
      </c>
      <c r="B134" s="19"/>
      <c r="C134" s="20" t="s">
        <v>24</v>
      </c>
      <c r="D134" s="20" t="s">
        <v>11</v>
      </c>
      <c r="E134" s="21">
        <v>597</v>
      </c>
      <c r="F134" s="22">
        <v>0</v>
      </c>
      <c r="G134" s="22">
        <v>0</v>
      </c>
      <c r="H134" s="22">
        <v>0</v>
      </c>
      <c r="I134" s="151"/>
      <c r="J134" s="151"/>
      <c r="K134" s="151"/>
      <c r="L134" s="151"/>
      <c r="M134" s="151"/>
      <c r="N134" s="151"/>
      <c r="O134" s="151"/>
      <c r="P134" s="151"/>
      <c r="Q134" s="151"/>
      <c r="R134" s="151">
        <f>SUM(I134:Q134)</f>
        <v>0</v>
      </c>
    </row>
    <row r="135" spans="1:18" x14ac:dyDescent="0.2">
      <c r="A135" s="33" t="s">
        <v>136</v>
      </c>
      <c r="B135" s="33"/>
      <c r="C135" s="34" t="s">
        <v>24</v>
      </c>
      <c r="D135" s="34" t="s">
        <v>17</v>
      </c>
      <c r="E135" s="35">
        <v>2544</v>
      </c>
      <c r="F135" s="36">
        <v>0</v>
      </c>
      <c r="G135" s="36">
        <v>350</v>
      </c>
      <c r="H135" s="36">
        <v>350</v>
      </c>
      <c r="I135" s="151">
        <v>42</v>
      </c>
      <c r="J135" s="151">
        <f>35+73</f>
        <v>108</v>
      </c>
      <c r="K135" s="151">
        <v>77</v>
      </c>
      <c r="L135" s="151">
        <v>95</v>
      </c>
      <c r="M135" s="151">
        <v>100</v>
      </c>
      <c r="N135" s="151">
        <v>166</v>
      </c>
      <c r="O135" s="151">
        <v>38</v>
      </c>
      <c r="P135" s="151"/>
      <c r="Q135" s="151"/>
      <c r="R135" s="151">
        <f t="shared" ref="R135:R145" si="13">SUM(I135:Q135)</f>
        <v>626</v>
      </c>
    </row>
    <row r="136" spans="1:18" x14ac:dyDescent="0.2">
      <c r="A136" s="19" t="s">
        <v>137</v>
      </c>
      <c r="B136" s="19"/>
      <c r="C136" s="20" t="s">
        <v>24</v>
      </c>
      <c r="D136" s="20" t="s">
        <v>17</v>
      </c>
      <c r="E136" s="21">
        <v>1850.5849583859999</v>
      </c>
      <c r="F136" s="25">
        <v>350</v>
      </c>
      <c r="G136" s="25">
        <v>350</v>
      </c>
      <c r="H136" s="25">
        <v>355</v>
      </c>
      <c r="I136" s="151">
        <v>240</v>
      </c>
      <c r="J136" s="151"/>
      <c r="K136" s="151"/>
      <c r="L136" s="151"/>
      <c r="M136" s="151">
        <v>27</v>
      </c>
      <c r="N136" s="151"/>
      <c r="O136" s="151">
        <v>62</v>
      </c>
      <c r="P136" s="151"/>
      <c r="Q136" s="151"/>
      <c r="R136" s="151">
        <f t="shared" si="13"/>
        <v>329</v>
      </c>
    </row>
    <row r="137" spans="1:18" x14ac:dyDescent="0.2">
      <c r="A137" s="19" t="s">
        <v>137</v>
      </c>
      <c r="B137" s="19"/>
      <c r="C137" s="20" t="s">
        <v>24</v>
      </c>
      <c r="D137" s="20" t="s">
        <v>11</v>
      </c>
      <c r="E137" s="21">
        <f>618+(9.25*177.721)</f>
        <v>2261.9192499999999</v>
      </c>
      <c r="F137" s="25">
        <v>200</v>
      </c>
      <c r="G137" s="25">
        <v>200</v>
      </c>
      <c r="H137" s="25">
        <v>300</v>
      </c>
      <c r="I137" s="151">
        <v>117</v>
      </c>
      <c r="J137" s="151">
        <f>136+47</f>
        <v>183</v>
      </c>
      <c r="K137" s="151">
        <v>12</v>
      </c>
      <c r="L137" s="151"/>
      <c r="M137" s="151"/>
      <c r="N137" s="151"/>
      <c r="O137" s="151">
        <v>113</v>
      </c>
      <c r="P137" s="151"/>
      <c r="Q137" s="151"/>
      <c r="R137" s="151">
        <f t="shared" si="13"/>
        <v>425</v>
      </c>
    </row>
    <row r="138" spans="1:18" x14ac:dyDescent="0.2">
      <c r="A138" s="19" t="s">
        <v>138</v>
      </c>
      <c r="B138" s="30"/>
      <c r="C138" s="20" t="s">
        <v>26</v>
      </c>
      <c r="D138" s="20" t="s">
        <v>17</v>
      </c>
      <c r="E138" s="21">
        <v>1781</v>
      </c>
      <c r="F138" s="25">
        <v>397</v>
      </c>
      <c r="G138" s="25">
        <v>397</v>
      </c>
      <c r="H138" s="25">
        <v>200</v>
      </c>
      <c r="I138" s="151"/>
      <c r="J138" s="151"/>
      <c r="K138" s="151"/>
      <c r="L138" s="151"/>
      <c r="M138" s="151"/>
      <c r="N138" s="151"/>
      <c r="O138" s="151"/>
      <c r="P138" s="151"/>
      <c r="Q138" s="151"/>
      <c r="R138" s="151">
        <f t="shared" si="13"/>
        <v>0</v>
      </c>
    </row>
    <row r="139" spans="1:18" x14ac:dyDescent="0.2">
      <c r="A139" s="19" t="s">
        <v>139</v>
      </c>
      <c r="B139" s="20"/>
      <c r="C139" s="20" t="s">
        <v>140</v>
      </c>
      <c r="D139" s="20" t="s">
        <v>11</v>
      </c>
      <c r="E139" s="21">
        <v>3481</v>
      </c>
      <c r="F139" s="25"/>
      <c r="G139" s="25"/>
      <c r="H139" s="25"/>
      <c r="I139" s="151"/>
      <c r="J139" s="151"/>
      <c r="K139" s="151"/>
      <c r="L139" s="151"/>
      <c r="M139" s="151"/>
      <c r="N139" s="151"/>
      <c r="O139" s="151"/>
      <c r="P139" s="151"/>
      <c r="Q139" s="151"/>
      <c r="R139" s="151">
        <f t="shared" si="13"/>
        <v>0</v>
      </c>
    </row>
    <row r="140" spans="1:18" x14ac:dyDescent="0.2">
      <c r="A140" s="19" t="s">
        <v>141</v>
      </c>
      <c r="B140" s="20"/>
      <c r="C140" s="20" t="s">
        <v>24</v>
      </c>
      <c r="D140" s="20" t="s">
        <v>11</v>
      </c>
      <c r="E140" s="21">
        <v>151</v>
      </c>
      <c r="F140" s="25">
        <v>50</v>
      </c>
      <c r="G140" s="25">
        <v>50</v>
      </c>
      <c r="H140" s="25">
        <v>0</v>
      </c>
      <c r="I140" s="151"/>
      <c r="J140" s="151"/>
      <c r="K140" s="151"/>
      <c r="L140" s="151"/>
      <c r="M140" s="151"/>
      <c r="N140" s="151"/>
      <c r="O140" s="151"/>
      <c r="P140" s="151"/>
      <c r="Q140" s="151"/>
      <c r="R140" s="151">
        <f t="shared" si="13"/>
        <v>0</v>
      </c>
    </row>
    <row r="141" spans="1:18" x14ac:dyDescent="0.2">
      <c r="A141" s="19" t="s">
        <v>142</v>
      </c>
      <c r="B141" s="20"/>
      <c r="C141" s="20" t="s">
        <v>68</v>
      </c>
      <c r="D141" s="20" t="s">
        <v>11</v>
      </c>
      <c r="E141" s="21">
        <f>10*200</f>
        <v>2000</v>
      </c>
      <c r="F141" s="25">
        <v>250</v>
      </c>
      <c r="G141" s="25">
        <v>250</v>
      </c>
      <c r="H141" s="25">
        <v>250</v>
      </c>
      <c r="I141" s="151"/>
      <c r="J141" s="151"/>
      <c r="K141" s="151"/>
      <c r="L141" s="151"/>
      <c r="M141" s="151"/>
      <c r="N141" s="151"/>
      <c r="O141" s="151"/>
      <c r="P141" s="151"/>
      <c r="Q141" s="151"/>
      <c r="R141" s="151">
        <f t="shared" si="13"/>
        <v>0</v>
      </c>
    </row>
    <row r="142" spans="1:18" x14ac:dyDescent="0.2">
      <c r="A142" s="30" t="s">
        <v>143</v>
      </c>
      <c r="B142" s="30"/>
      <c r="C142" s="20" t="s">
        <v>14</v>
      </c>
      <c r="D142" s="20" t="s">
        <v>11</v>
      </c>
      <c r="E142" s="21">
        <v>393</v>
      </c>
      <c r="F142" s="22"/>
      <c r="G142" s="22"/>
      <c r="H142" s="22"/>
      <c r="I142" s="151"/>
      <c r="J142" s="151"/>
      <c r="K142" s="151"/>
      <c r="L142" s="151"/>
      <c r="M142" s="151"/>
      <c r="N142" s="151"/>
      <c r="O142" s="151"/>
      <c r="P142" s="151"/>
      <c r="Q142" s="151"/>
      <c r="R142" s="151">
        <f t="shared" si="13"/>
        <v>0</v>
      </c>
    </row>
    <row r="143" spans="1:18" x14ac:dyDescent="0.2">
      <c r="A143" s="30" t="s">
        <v>144</v>
      </c>
      <c r="B143" s="30"/>
      <c r="C143" s="20" t="s">
        <v>14</v>
      </c>
      <c r="D143" s="20" t="s">
        <v>11</v>
      </c>
      <c r="E143" s="21">
        <v>77</v>
      </c>
      <c r="F143" s="22"/>
      <c r="G143" s="22"/>
      <c r="H143" s="22"/>
      <c r="I143" s="151"/>
      <c r="J143" s="151"/>
      <c r="K143" s="151"/>
      <c r="L143" s="151"/>
      <c r="M143" s="151"/>
      <c r="N143" s="151"/>
      <c r="O143" s="151"/>
      <c r="P143" s="151"/>
      <c r="Q143" s="151"/>
      <c r="R143" s="151">
        <f t="shared" si="13"/>
        <v>0</v>
      </c>
    </row>
    <row r="144" spans="1:18" x14ac:dyDescent="0.2">
      <c r="A144" s="30" t="s">
        <v>145</v>
      </c>
      <c r="B144" s="20"/>
      <c r="C144" s="20" t="s">
        <v>14</v>
      </c>
      <c r="D144" s="20" t="s">
        <v>11</v>
      </c>
      <c r="E144" s="21">
        <v>163</v>
      </c>
      <c r="F144" s="22"/>
      <c r="G144" s="22"/>
      <c r="H144" s="22"/>
      <c r="I144" s="151"/>
      <c r="J144" s="151"/>
      <c r="K144" s="151"/>
      <c r="L144" s="151"/>
      <c r="M144" s="151"/>
      <c r="N144" s="151"/>
      <c r="O144" s="151"/>
      <c r="P144" s="151"/>
      <c r="Q144" s="151"/>
      <c r="R144" s="151">
        <f t="shared" si="13"/>
        <v>0</v>
      </c>
    </row>
    <row r="145" spans="1:18" x14ac:dyDescent="0.2">
      <c r="A145" s="19" t="s">
        <v>146</v>
      </c>
      <c r="B145" s="20"/>
      <c r="C145" s="20" t="s">
        <v>24</v>
      </c>
      <c r="D145" s="20" t="s">
        <v>17</v>
      </c>
      <c r="E145" s="21">
        <v>2617</v>
      </c>
      <c r="F145" s="25">
        <v>350</v>
      </c>
      <c r="G145" s="25">
        <v>350</v>
      </c>
      <c r="H145" s="25">
        <v>320</v>
      </c>
      <c r="I145" s="151"/>
      <c r="J145" s="151"/>
      <c r="K145" s="151"/>
      <c r="L145" s="151"/>
      <c r="M145" s="151"/>
      <c r="N145" s="151">
        <v>220</v>
      </c>
      <c r="O145" s="151"/>
      <c r="P145" s="151"/>
      <c r="Q145" s="151"/>
      <c r="R145" s="151">
        <f t="shared" si="13"/>
        <v>220</v>
      </c>
    </row>
    <row r="146" spans="1:18" ht="12" thickBot="1" x14ac:dyDescent="0.25">
      <c r="A146" s="42" t="s">
        <v>7</v>
      </c>
      <c r="B146" s="42" t="s">
        <v>7</v>
      </c>
      <c r="C146" s="43" t="s">
        <v>7</v>
      </c>
      <c r="D146" s="43" t="s">
        <v>7</v>
      </c>
      <c r="E146" s="43" t="s">
        <v>7</v>
      </c>
      <c r="F146" s="1"/>
      <c r="G146" s="1"/>
    </row>
    <row r="147" spans="1:18" ht="12" thickBot="1" x14ac:dyDescent="0.25">
      <c r="A147" s="13" t="s">
        <v>147</v>
      </c>
      <c r="B147" s="14"/>
      <c r="C147" s="13"/>
      <c r="D147" s="14"/>
      <c r="E147" s="16">
        <f>SUM(E150:E185)</f>
        <v>36482.046999999999</v>
      </c>
      <c r="F147" s="16">
        <f t="shared" ref="F147:L147" si="14">SUM(F149:F172)</f>
        <v>5758</v>
      </c>
      <c r="G147" s="16">
        <f t="shared" si="14"/>
        <v>6358</v>
      </c>
      <c r="H147" s="16">
        <f t="shared" si="14"/>
        <v>5685</v>
      </c>
      <c r="I147" s="16">
        <f t="shared" si="14"/>
        <v>192</v>
      </c>
      <c r="J147" s="16">
        <f t="shared" si="14"/>
        <v>0</v>
      </c>
      <c r="K147" s="16">
        <f t="shared" si="14"/>
        <v>0</v>
      </c>
      <c r="L147" s="16">
        <f t="shared" si="14"/>
        <v>0</v>
      </c>
      <c r="M147" s="16">
        <f t="shared" ref="M147:R147" si="15">SUM(M149:M185)</f>
        <v>94</v>
      </c>
      <c r="N147" s="16">
        <f t="shared" si="15"/>
        <v>157</v>
      </c>
      <c r="O147" s="16">
        <f t="shared" si="15"/>
        <v>60</v>
      </c>
      <c r="P147" s="16">
        <f t="shared" si="15"/>
        <v>158</v>
      </c>
      <c r="Q147" s="16">
        <f t="shared" si="15"/>
        <v>237</v>
      </c>
      <c r="R147" s="16">
        <f t="shared" si="15"/>
        <v>898</v>
      </c>
    </row>
    <row r="148" spans="1:18" x14ac:dyDescent="0.2">
      <c r="A148" s="42" t="s">
        <v>7</v>
      </c>
      <c r="B148" s="42" t="s">
        <v>7</v>
      </c>
      <c r="C148" s="43" t="s">
        <v>7</v>
      </c>
      <c r="D148" s="43" t="s">
        <v>7</v>
      </c>
      <c r="E148" s="43" t="s">
        <v>7</v>
      </c>
      <c r="F148" s="1"/>
      <c r="G148" s="1"/>
    </row>
    <row r="149" spans="1:18" x14ac:dyDescent="0.2">
      <c r="A149" s="94" t="s">
        <v>148</v>
      </c>
      <c r="B149" s="95"/>
      <c r="C149" s="96" t="s">
        <v>24</v>
      </c>
      <c r="D149" s="20" t="s">
        <v>17</v>
      </c>
      <c r="E149" s="97">
        <v>889</v>
      </c>
      <c r="F149" s="25">
        <v>100</v>
      </c>
      <c r="G149" s="25">
        <v>100</v>
      </c>
      <c r="H149" s="25">
        <v>0</v>
      </c>
      <c r="I149" s="151"/>
      <c r="J149" s="151"/>
      <c r="K149" s="151"/>
      <c r="L149" s="151"/>
      <c r="M149" s="151"/>
      <c r="N149" s="151"/>
      <c r="O149" s="151"/>
      <c r="P149" s="151"/>
      <c r="Q149" s="151"/>
      <c r="R149" s="151">
        <f>SUM(I149:Q149)</f>
        <v>0</v>
      </c>
    </row>
    <row r="150" spans="1:18" x14ac:dyDescent="0.2">
      <c r="A150" s="19" t="s">
        <v>149</v>
      </c>
      <c r="B150" s="19"/>
      <c r="C150" s="20" t="s">
        <v>24</v>
      </c>
      <c r="D150" s="20" t="s">
        <v>17</v>
      </c>
      <c r="E150" s="21">
        <v>194</v>
      </c>
      <c r="F150" s="25">
        <v>0</v>
      </c>
      <c r="G150" s="25">
        <v>0</v>
      </c>
      <c r="H150" s="25">
        <v>0</v>
      </c>
      <c r="I150" s="151"/>
      <c r="J150" s="151"/>
      <c r="K150" s="151"/>
      <c r="L150" s="151"/>
      <c r="M150" s="151"/>
      <c r="N150" s="151"/>
      <c r="O150" s="151"/>
      <c r="P150" s="151"/>
      <c r="Q150" s="151"/>
      <c r="R150" s="151">
        <f t="shared" ref="R150:R185" si="16">SUM(I150:Q150)</f>
        <v>0</v>
      </c>
    </row>
    <row r="151" spans="1:18" x14ac:dyDescent="0.2">
      <c r="A151" s="19" t="s">
        <v>149</v>
      </c>
      <c r="B151" s="19"/>
      <c r="C151" s="20" t="s">
        <v>24</v>
      </c>
      <c r="D151" s="20" t="s">
        <v>11</v>
      </c>
      <c r="E151" s="21">
        <v>883</v>
      </c>
      <c r="F151" s="25">
        <v>0</v>
      </c>
      <c r="G151" s="25">
        <v>0</v>
      </c>
      <c r="H151" s="25">
        <v>0</v>
      </c>
      <c r="I151" s="151"/>
      <c r="J151" s="151"/>
      <c r="K151" s="151"/>
      <c r="L151" s="151"/>
      <c r="M151" s="151"/>
      <c r="N151" s="151"/>
      <c r="O151" s="151"/>
      <c r="P151" s="151"/>
      <c r="Q151" s="151"/>
      <c r="R151" s="151">
        <f t="shared" si="16"/>
        <v>0</v>
      </c>
    </row>
    <row r="152" spans="1:18" x14ac:dyDescent="0.2">
      <c r="A152" s="19" t="s">
        <v>150</v>
      </c>
      <c r="B152" s="19"/>
      <c r="C152" s="20" t="s">
        <v>24</v>
      </c>
      <c r="D152" s="20" t="s">
        <v>17</v>
      </c>
      <c r="E152" s="21">
        <v>2544</v>
      </c>
      <c r="F152" s="25">
        <v>346</v>
      </c>
      <c r="G152" s="25">
        <v>346</v>
      </c>
      <c r="H152" s="25">
        <v>0</v>
      </c>
      <c r="I152" s="151"/>
      <c r="J152" s="151"/>
      <c r="K152" s="151"/>
      <c r="L152" s="151"/>
      <c r="M152" s="151"/>
      <c r="N152" s="151"/>
      <c r="O152" s="151"/>
      <c r="P152" s="151"/>
      <c r="Q152" s="151"/>
      <c r="R152" s="151">
        <f t="shared" si="16"/>
        <v>0</v>
      </c>
    </row>
    <row r="153" spans="1:18" x14ac:dyDescent="0.2">
      <c r="A153" s="98" t="s">
        <v>151</v>
      </c>
      <c r="B153" s="98"/>
      <c r="C153" s="99" t="s">
        <v>24</v>
      </c>
      <c r="D153" s="99" t="s">
        <v>17</v>
      </c>
      <c r="E153" s="100">
        <v>2466</v>
      </c>
      <c r="F153" s="101">
        <v>246</v>
      </c>
      <c r="G153" s="101">
        <v>246</v>
      </c>
      <c r="H153" s="101">
        <v>170</v>
      </c>
      <c r="I153" s="151"/>
      <c r="J153" s="151"/>
      <c r="K153" s="151"/>
      <c r="L153" s="151"/>
      <c r="M153" s="151"/>
      <c r="N153" s="151">
        <v>79</v>
      </c>
      <c r="O153" s="151"/>
      <c r="P153" s="151"/>
      <c r="Q153" s="151"/>
      <c r="R153" s="151">
        <f t="shared" si="16"/>
        <v>79</v>
      </c>
    </row>
    <row r="154" spans="1:18" x14ac:dyDescent="0.2">
      <c r="A154" s="98" t="s">
        <v>151</v>
      </c>
      <c r="B154" s="98"/>
      <c r="C154" s="99" t="s">
        <v>24</v>
      </c>
      <c r="D154" s="99" t="s">
        <v>11</v>
      </c>
      <c r="E154" s="100">
        <v>889</v>
      </c>
      <c r="F154" s="101">
        <v>50</v>
      </c>
      <c r="G154" s="101">
        <v>50</v>
      </c>
      <c r="H154" s="101">
        <v>50</v>
      </c>
      <c r="I154" s="151"/>
      <c r="J154" s="151"/>
      <c r="K154" s="151"/>
      <c r="L154" s="151"/>
      <c r="M154" s="151"/>
      <c r="N154" s="151">
        <v>28</v>
      </c>
      <c r="O154" s="151"/>
      <c r="P154" s="151"/>
      <c r="Q154" s="151"/>
      <c r="R154" s="151">
        <f t="shared" si="16"/>
        <v>28</v>
      </c>
    </row>
    <row r="155" spans="1:18" x14ac:dyDescent="0.2">
      <c r="A155" s="33" t="s">
        <v>151</v>
      </c>
      <c r="B155" s="33"/>
      <c r="C155" s="34" t="s">
        <v>26</v>
      </c>
      <c r="D155" s="34" t="s">
        <v>17</v>
      </c>
      <c r="E155" s="35">
        <v>2310</v>
      </c>
      <c r="F155" s="36"/>
      <c r="G155" s="36">
        <v>550</v>
      </c>
      <c r="H155" s="36">
        <v>250</v>
      </c>
      <c r="I155" s="151"/>
      <c r="J155" s="151"/>
      <c r="K155" s="151"/>
      <c r="L155" s="151"/>
      <c r="M155" s="151"/>
      <c r="N155" s="151"/>
      <c r="O155" s="151"/>
      <c r="P155" s="151"/>
      <c r="Q155" s="151"/>
      <c r="R155" s="151">
        <f t="shared" si="16"/>
        <v>0</v>
      </c>
    </row>
    <row r="156" spans="1:18" x14ac:dyDescent="0.2">
      <c r="A156" s="33" t="s">
        <v>152</v>
      </c>
      <c r="B156" s="33"/>
      <c r="C156" s="34" t="s">
        <v>24</v>
      </c>
      <c r="D156" s="34" t="s">
        <v>11</v>
      </c>
      <c r="E156" s="35">
        <v>445</v>
      </c>
      <c r="F156" s="36"/>
      <c r="G156" s="36">
        <v>50</v>
      </c>
      <c r="H156" s="36">
        <v>50</v>
      </c>
      <c r="I156" s="151"/>
      <c r="J156" s="151"/>
      <c r="K156" s="151"/>
      <c r="L156" s="151"/>
      <c r="M156" s="151"/>
      <c r="N156" s="151"/>
      <c r="O156" s="151"/>
      <c r="P156" s="151"/>
      <c r="Q156" s="151"/>
      <c r="R156" s="151">
        <f t="shared" si="16"/>
        <v>0</v>
      </c>
    </row>
    <row r="157" spans="1:18" x14ac:dyDescent="0.2">
      <c r="A157" s="27" t="s">
        <v>231</v>
      </c>
      <c r="B157" s="102" t="s">
        <v>61</v>
      </c>
      <c r="C157" s="28" t="s">
        <v>26</v>
      </c>
      <c r="D157" s="28" t="s">
        <v>17</v>
      </c>
      <c r="E157" s="29">
        <v>4325</v>
      </c>
      <c r="F157" s="25">
        <v>1180</v>
      </c>
      <c r="G157" s="25">
        <v>1180</v>
      </c>
      <c r="H157" s="25">
        <v>1300</v>
      </c>
      <c r="I157" s="151">
        <v>62</v>
      </c>
      <c r="J157" s="151"/>
      <c r="K157" s="151"/>
      <c r="L157" s="151"/>
      <c r="M157" s="151"/>
      <c r="N157" s="151"/>
      <c r="O157" s="151"/>
      <c r="P157" s="151">
        <v>83</v>
      </c>
      <c r="Q157" s="151"/>
      <c r="R157" s="151">
        <f t="shared" si="16"/>
        <v>145</v>
      </c>
    </row>
    <row r="158" spans="1:18" x14ac:dyDescent="0.2">
      <c r="A158" s="27" t="s">
        <v>153</v>
      </c>
      <c r="B158" s="102" t="s">
        <v>61</v>
      </c>
      <c r="C158" s="28" t="s">
        <v>29</v>
      </c>
      <c r="D158" s="28" t="s">
        <v>17</v>
      </c>
      <c r="E158" s="29">
        <v>1454</v>
      </c>
      <c r="F158" s="25">
        <v>450</v>
      </c>
      <c r="G158" s="25">
        <v>450</v>
      </c>
      <c r="H158" s="25">
        <v>262</v>
      </c>
      <c r="I158" s="151"/>
      <c r="J158" s="151"/>
      <c r="K158" s="151"/>
      <c r="L158" s="151"/>
      <c r="M158" s="151"/>
      <c r="N158" s="151"/>
      <c r="O158" s="151"/>
      <c r="P158" s="151"/>
      <c r="Q158" s="151"/>
      <c r="R158" s="151">
        <f t="shared" si="16"/>
        <v>0</v>
      </c>
    </row>
    <row r="159" spans="1:18" x14ac:dyDescent="0.2">
      <c r="A159" s="81" t="s">
        <v>154</v>
      </c>
      <c r="B159" s="103"/>
      <c r="C159" s="79" t="s">
        <v>29</v>
      </c>
      <c r="D159" s="79" t="s">
        <v>17</v>
      </c>
      <c r="E159" s="80">
        <v>1950</v>
      </c>
      <c r="F159" s="104">
        <v>250</v>
      </c>
      <c r="G159" s="104">
        <v>200</v>
      </c>
      <c r="H159" s="104">
        <v>100</v>
      </c>
      <c r="I159" s="151">
        <v>61</v>
      </c>
      <c r="J159" s="151"/>
      <c r="K159" s="151"/>
      <c r="L159" s="151"/>
      <c r="M159" s="151">
        <v>28</v>
      </c>
      <c r="N159" s="151"/>
      <c r="O159" s="151"/>
      <c r="P159" s="151">
        <v>46</v>
      </c>
      <c r="Q159" s="151">
        <v>45</v>
      </c>
      <c r="R159" s="151">
        <f t="shared" si="16"/>
        <v>180</v>
      </c>
    </row>
    <row r="160" spans="1:18" x14ac:dyDescent="0.2">
      <c r="A160" s="33" t="s">
        <v>154</v>
      </c>
      <c r="B160" s="105"/>
      <c r="C160" s="34" t="s">
        <v>29</v>
      </c>
      <c r="D160" s="34" t="s">
        <v>11</v>
      </c>
      <c r="E160" s="35">
        <v>76</v>
      </c>
      <c r="F160" s="36">
        <v>0</v>
      </c>
      <c r="G160" s="36">
        <v>50</v>
      </c>
      <c r="H160" s="36">
        <v>25</v>
      </c>
      <c r="I160" s="151">
        <v>10</v>
      </c>
      <c r="J160" s="151"/>
      <c r="K160" s="151"/>
      <c r="L160" s="151"/>
      <c r="M160" s="151"/>
      <c r="N160" s="151"/>
      <c r="O160" s="151"/>
      <c r="P160" s="151">
        <v>7</v>
      </c>
      <c r="Q160" s="151">
        <v>7</v>
      </c>
      <c r="R160" s="151">
        <f t="shared" si="16"/>
        <v>24</v>
      </c>
    </row>
    <row r="161" spans="1:18" x14ac:dyDescent="0.2">
      <c r="A161" s="19" t="s">
        <v>155</v>
      </c>
      <c r="B161" s="106"/>
      <c r="C161" s="20" t="s">
        <v>26</v>
      </c>
      <c r="D161" s="20" t="s">
        <v>17</v>
      </c>
      <c r="E161" s="21">
        <v>1030</v>
      </c>
      <c r="F161" s="25">
        <v>550</v>
      </c>
      <c r="G161" s="25">
        <v>550</v>
      </c>
      <c r="H161" s="25">
        <v>350</v>
      </c>
      <c r="I161" s="151">
        <v>49</v>
      </c>
      <c r="J161" s="151"/>
      <c r="K161" s="151"/>
      <c r="L161" s="151"/>
      <c r="M161" s="151"/>
      <c r="N161" s="151"/>
      <c r="O161" s="151"/>
      <c r="P161" s="151"/>
      <c r="Q161" s="151"/>
      <c r="R161" s="151">
        <f t="shared" si="16"/>
        <v>49</v>
      </c>
    </row>
    <row r="162" spans="1:18" x14ac:dyDescent="0.2">
      <c r="A162" s="19" t="s">
        <v>155</v>
      </c>
      <c r="B162" s="106"/>
      <c r="C162" s="20" t="s">
        <v>26</v>
      </c>
      <c r="D162" s="20" t="s">
        <v>17</v>
      </c>
      <c r="E162" s="21">
        <v>3554</v>
      </c>
      <c r="F162" s="25">
        <v>550</v>
      </c>
      <c r="G162" s="25">
        <v>550</v>
      </c>
      <c r="H162" s="25">
        <v>750</v>
      </c>
      <c r="I162" s="151"/>
      <c r="J162" s="151"/>
      <c r="K162" s="151"/>
      <c r="L162" s="151"/>
      <c r="M162" s="151"/>
      <c r="N162" s="151">
        <v>50</v>
      </c>
      <c r="O162" s="151">
        <v>60</v>
      </c>
      <c r="P162" s="151"/>
      <c r="Q162" s="151">
        <v>102</v>
      </c>
      <c r="R162" s="151">
        <f t="shared" si="16"/>
        <v>212</v>
      </c>
    </row>
    <row r="163" spans="1:18" x14ac:dyDescent="0.2">
      <c r="A163" s="19" t="s">
        <v>155</v>
      </c>
      <c r="B163" s="106"/>
      <c r="C163" s="20" t="s">
        <v>26</v>
      </c>
      <c r="D163" s="20" t="s">
        <v>11</v>
      </c>
      <c r="E163" s="21">
        <v>1244.047</v>
      </c>
      <c r="F163" s="25">
        <v>175</v>
      </c>
      <c r="G163" s="25">
        <v>175</v>
      </c>
      <c r="H163" s="25">
        <v>75</v>
      </c>
      <c r="I163" s="151"/>
      <c r="J163" s="151"/>
      <c r="K163" s="151"/>
      <c r="L163" s="151"/>
      <c r="M163" s="151">
        <v>50</v>
      </c>
      <c r="N163" s="151"/>
      <c r="O163" s="151"/>
      <c r="P163" s="151"/>
      <c r="Q163" s="151"/>
      <c r="R163" s="151">
        <f t="shared" si="16"/>
        <v>50</v>
      </c>
    </row>
    <row r="164" spans="1:18" x14ac:dyDescent="0.2">
      <c r="A164" s="27" t="s">
        <v>233</v>
      </c>
      <c r="B164" s="102" t="s">
        <v>61</v>
      </c>
      <c r="C164" s="28" t="s">
        <v>26</v>
      </c>
      <c r="D164" s="28" t="s">
        <v>17</v>
      </c>
      <c r="E164" s="29">
        <v>5484</v>
      </c>
      <c r="F164" s="25">
        <v>900</v>
      </c>
      <c r="G164" s="25">
        <v>900</v>
      </c>
      <c r="H164" s="25">
        <v>1603</v>
      </c>
      <c r="I164" s="151"/>
      <c r="J164" s="151"/>
      <c r="K164" s="151"/>
      <c r="L164" s="151"/>
      <c r="M164" s="151"/>
      <c r="N164" s="151"/>
      <c r="O164" s="151"/>
      <c r="P164" s="151"/>
      <c r="Q164" s="151">
        <v>83</v>
      </c>
      <c r="R164" s="151">
        <f t="shared" si="16"/>
        <v>83</v>
      </c>
    </row>
    <row r="165" spans="1:18" x14ac:dyDescent="0.2">
      <c r="A165" s="27" t="s">
        <v>232</v>
      </c>
      <c r="B165" s="102" t="s">
        <v>61</v>
      </c>
      <c r="C165" s="28" t="s">
        <v>26</v>
      </c>
      <c r="D165" s="28" t="s">
        <v>17</v>
      </c>
      <c r="E165" s="29">
        <v>738</v>
      </c>
      <c r="F165" s="25">
        <v>508</v>
      </c>
      <c r="G165" s="25">
        <v>508</v>
      </c>
      <c r="H165" s="25">
        <v>500</v>
      </c>
      <c r="I165" s="151">
        <v>10</v>
      </c>
      <c r="J165" s="151"/>
      <c r="K165" s="151"/>
      <c r="L165" s="151"/>
      <c r="M165" s="151">
        <v>16</v>
      </c>
      <c r="N165" s="151"/>
      <c r="O165" s="151"/>
      <c r="P165" s="151">
        <v>22</v>
      </c>
      <c r="Q165" s="151"/>
      <c r="R165" s="151">
        <f t="shared" si="16"/>
        <v>48</v>
      </c>
    </row>
    <row r="166" spans="1:18" x14ac:dyDescent="0.2">
      <c r="A166" s="27" t="s">
        <v>156</v>
      </c>
      <c r="B166" s="28"/>
      <c r="C166" s="28" t="s">
        <v>26</v>
      </c>
      <c r="D166" s="28" t="s">
        <v>11</v>
      </c>
      <c r="E166" s="29">
        <v>65</v>
      </c>
      <c r="F166" s="25">
        <v>65</v>
      </c>
      <c r="G166" s="25">
        <v>65</v>
      </c>
      <c r="H166" s="25">
        <v>0</v>
      </c>
      <c r="I166" s="151"/>
      <c r="J166" s="151"/>
      <c r="K166" s="151"/>
      <c r="L166" s="151"/>
      <c r="M166" s="151"/>
      <c r="N166" s="151"/>
      <c r="O166" s="151"/>
      <c r="P166" s="151"/>
      <c r="Q166" s="151"/>
      <c r="R166" s="151">
        <f t="shared" si="16"/>
        <v>0</v>
      </c>
    </row>
    <row r="167" spans="1:18" x14ac:dyDescent="0.2">
      <c r="A167" s="19" t="s">
        <v>157</v>
      </c>
      <c r="B167" s="20"/>
      <c r="C167" s="20" t="s">
        <v>14</v>
      </c>
      <c r="D167" s="20" t="s">
        <v>11</v>
      </c>
      <c r="E167" s="21">
        <v>215</v>
      </c>
      <c r="F167" s="22"/>
      <c r="G167" s="22"/>
      <c r="H167" s="22"/>
      <c r="I167" s="151"/>
      <c r="J167" s="151"/>
      <c r="K167" s="151"/>
      <c r="L167" s="151"/>
      <c r="M167" s="151"/>
      <c r="N167" s="151"/>
      <c r="O167" s="151"/>
      <c r="P167" s="151"/>
      <c r="Q167" s="151"/>
      <c r="R167" s="151">
        <f t="shared" si="16"/>
        <v>0</v>
      </c>
    </row>
    <row r="168" spans="1:18" x14ac:dyDescent="0.2">
      <c r="A168" s="19" t="s">
        <v>158</v>
      </c>
      <c r="B168" s="20"/>
      <c r="C168" s="20" t="s">
        <v>14</v>
      </c>
      <c r="D168" s="20" t="s">
        <v>11</v>
      </c>
      <c r="E168" s="21">
        <v>226</v>
      </c>
      <c r="F168" s="22"/>
      <c r="G168" s="22"/>
      <c r="H168" s="22"/>
      <c r="I168" s="151"/>
      <c r="J168" s="151"/>
      <c r="K168" s="151"/>
      <c r="L168" s="151"/>
      <c r="M168" s="151"/>
      <c r="N168" s="151"/>
      <c r="O168" s="151"/>
      <c r="P168" s="151"/>
      <c r="Q168" s="151"/>
      <c r="R168" s="151">
        <f t="shared" si="16"/>
        <v>0</v>
      </c>
    </row>
    <row r="169" spans="1:18" x14ac:dyDescent="0.2">
      <c r="A169" s="19" t="s">
        <v>159</v>
      </c>
      <c r="B169" s="20"/>
      <c r="C169" s="20" t="s">
        <v>14</v>
      </c>
      <c r="D169" s="20" t="s">
        <v>11</v>
      </c>
      <c r="E169" s="21">
        <v>60</v>
      </c>
      <c r="F169" s="22"/>
      <c r="G169" s="22"/>
      <c r="H169" s="22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>
        <f t="shared" si="16"/>
        <v>0</v>
      </c>
    </row>
    <row r="170" spans="1:18" x14ac:dyDescent="0.2">
      <c r="A170" s="19" t="s">
        <v>160</v>
      </c>
      <c r="B170" s="30"/>
      <c r="C170" s="20" t="s">
        <v>26</v>
      </c>
      <c r="D170" s="20" t="s">
        <v>17</v>
      </c>
      <c r="E170" s="21">
        <v>807</v>
      </c>
      <c r="F170" s="25">
        <v>288</v>
      </c>
      <c r="G170" s="25">
        <v>288</v>
      </c>
      <c r="H170" s="25">
        <v>0</v>
      </c>
      <c r="I170" s="151"/>
      <c r="J170" s="151"/>
      <c r="K170" s="151"/>
      <c r="L170" s="151"/>
      <c r="M170" s="151"/>
      <c r="N170" s="151"/>
      <c r="O170" s="151"/>
      <c r="P170" s="151"/>
      <c r="Q170" s="151"/>
      <c r="R170" s="151">
        <f t="shared" si="16"/>
        <v>0</v>
      </c>
    </row>
    <row r="171" spans="1:18" x14ac:dyDescent="0.2">
      <c r="A171" s="19" t="s">
        <v>161</v>
      </c>
      <c r="B171" s="19"/>
      <c r="C171" s="20" t="s">
        <v>162</v>
      </c>
      <c r="D171" s="20" t="s">
        <v>11</v>
      </c>
      <c r="E171" s="21">
        <v>622</v>
      </c>
      <c r="F171" s="25"/>
      <c r="G171" s="25"/>
      <c r="H171" s="25">
        <v>100</v>
      </c>
      <c r="I171" s="151"/>
      <c r="J171" s="151"/>
      <c r="K171" s="151"/>
      <c r="L171" s="151"/>
      <c r="M171" s="151"/>
      <c r="N171" s="151"/>
      <c r="O171" s="151"/>
      <c r="P171" s="151"/>
      <c r="Q171" s="151"/>
      <c r="R171" s="151">
        <f t="shared" si="16"/>
        <v>0</v>
      </c>
    </row>
    <row r="172" spans="1:18" x14ac:dyDescent="0.2">
      <c r="A172" s="19" t="s">
        <v>163</v>
      </c>
      <c r="B172" s="19"/>
      <c r="C172" s="20" t="s">
        <v>140</v>
      </c>
      <c r="D172" s="20" t="s">
        <v>11</v>
      </c>
      <c r="E172" s="21">
        <v>2451</v>
      </c>
      <c r="F172" s="25">
        <v>100</v>
      </c>
      <c r="G172" s="25">
        <v>100</v>
      </c>
      <c r="H172" s="25">
        <v>100</v>
      </c>
      <c r="I172" s="151"/>
      <c r="J172" s="151"/>
      <c r="K172" s="151"/>
      <c r="L172" s="151"/>
      <c r="M172" s="151"/>
      <c r="N172" s="151"/>
      <c r="O172" s="151"/>
      <c r="P172" s="151"/>
      <c r="Q172" s="151"/>
      <c r="R172" s="151">
        <f t="shared" si="16"/>
        <v>0</v>
      </c>
    </row>
    <row r="173" spans="1:18" x14ac:dyDescent="0.2">
      <c r="A173" s="48" t="s">
        <v>164</v>
      </c>
      <c r="B173" s="48"/>
      <c r="C173" s="28" t="s">
        <v>49</v>
      </c>
      <c r="D173" s="28" t="s">
        <v>11</v>
      </c>
      <c r="E173" s="29">
        <v>390</v>
      </c>
      <c r="F173" s="25"/>
      <c r="G173" s="25"/>
      <c r="H173" s="25"/>
      <c r="I173" s="151"/>
      <c r="J173" s="151"/>
      <c r="K173" s="151"/>
      <c r="L173" s="151"/>
      <c r="M173" s="151"/>
      <c r="N173" s="151"/>
      <c r="O173" s="151"/>
      <c r="P173" s="151"/>
      <c r="Q173" s="151"/>
      <c r="R173" s="151">
        <f t="shared" si="16"/>
        <v>0</v>
      </c>
    </row>
    <row r="174" spans="1:18" x14ac:dyDescent="0.2">
      <c r="A174" s="107" t="s">
        <v>165</v>
      </c>
      <c r="B174" s="28"/>
      <c r="C174" s="28" t="s">
        <v>49</v>
      </c>
      <c r="D174" s="28" t="s">
        <v>11</v>
      </c>
      <c r="E174" s="29">
        <v>172</v>
      </c>
      <c r="F174" s="25"/>
      <c r="G174" s="25"/>
      <c r="H174" s="25"/>
      <c r="I174" s="151"/>
      <c r="J174" s="151"/>
      <c r="K174" s="151"/>
      <c r="L174" s="151"/>
      <c r="M174" s="151"/>
      <c r="N174" s="151"/>
      <c r="O174" s="151"/>
      <c r="P174" s="151"/>
      <c r="Q174" s="151"/>
      <c r="R174" s="151">
        <f t="shared" si="16"/>
        <v>0</v>
      </c>
    </row>
    <row r="175" spans="1:18" x14ac:dyDescent="0.2">
      <c r="A175" s="107" t="s">
        <v>166</v>
      </c>
      <c r="B175" s="48"/>
      <c r="C175" s="28" t="s">
        <v>49</v>
      </c>
      <c r="D175" s="28" t="s">
        <v>11</v>
      </c>
      <c r="E175" s="29">
        <v>47</v>
      </c>
      <c r="F175" s="25"/>
      <c r="G175" s="25"/>
      <c r="H175" s="25"/>
      <c r="I175" s="151"/>
      <c r="J175" s="151"/>
      <c r="K175" s="151"/>
      <c r="L175" s="151"/>
      <c r="M175" s="151"/>
      <c r="N175" s="151"/>
      <c r="O175" s="151"/>
      <c r="P175" s="151"/>
      <c r="Q175" s="151"/>
      <c r="R175" s="151">
        <f t="shared" si="16"/>
        <v>0</v>
      </c>
    </row>
    <row r="176" spans="1:18" x14ac:dyDescent="0.2">
      <c r="A176" s="107" t="s">
        <v>167</v>
      </c>
      <c r="B176" s="48"/>
      <c r="C176" s="28" t="s">
        <v>168</v>
      </c>
      <c r="D176" s="28" t="s">
        <v>11</v>
      </c>
      <c r="E176" s="29">
        <v>71</v>
      </c>
      <c r="F176" s="25"/>
      <c r="G176" s="25"/>
      <c r="H176" s="25"/>
      <c r="I176" s="151"/>
      <c r="J176" s="151"/>
      <c r="K176" s="151"/>
      <c r="L176" s="151"/>
      <c r="M176" s="151"/>
      <c r="N176" s="151"/>
      <c r="O176" s="151"/>
      <c r="P176" s="151"/>
      <c r="Q176" s="151"/>
      <c r="R176" s="151">
        <f t="shared" si="16"/>
        <v>0</v>
      </c>
    </row>
    <row r="177" spans="1:18" x14ac:dyDescent="0.2">
      <c r="A177" s="107" t="s">
        <v>169</v>
      </c>
      <c r="B177" s="48"/>
      <c r="C177" s="28" t="s">
        <v>168</v>
      </c>
      <c r="D177" s="28" t="s">
        <v>11</v>
      </c>
      <c r="E177" s="29">
        <v>100</v>
      </c>
      <c r="F177" s="25"/>
      <c r="G177" s="25"/>
      <c r="H177" s="25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>
        <f t="shared" si="16"/>
        <v>0</v>
      </c>
    </row>
    <row r="178" spans="1:18" x14ac:dyDescent="0.2">
      <c r="A178" s="108" t="s">
        <v>170</v>
      </c>
      <c r="B178" s="71" t="s">
        <v>171</v>
      </c>
      <c r="C178" s="71" t="s">
        <v>172</v>
      </c>
      <c r="D178" s="71" t="s">
        <v>11</v>
      </c>
      <c r="E178" s="71">
        <v>355</v>
      </c>
      <c r="F178" s="109"/>
      <c r="G178" s="109"/>
      <c r="H178" s="109"/>
      <c r="I178" s="151"/>
      <c r="J178" s="151"/>
      <c r="K178" s="151"/>
      <c r="L178" s="151"/>
      <c r="M178" s="151"/>
      <c r="N178" s="151"/>
      <c r="O178" s="151"/>
      <c r="P178" s="151"/>
      <c r="Q178" s="151"/>
      <c r="R178" s="151">
        <f t="shared" si="16"/>
        <v>0</v>
      </c>
    </row>
    <row r="179" spans="1:18" x14ac:dyDescent="0.2">
      <c r="A179" s="108" t="s">
        <v>173</v>
      </c>
      <c r="B179" s="71" t="s">
        <v>171</v>
      </c>
      <c r="C179" s="71" t="s">
        <v>172</v>
      </c>
      <c r="D179" s="71" t="s">
        <v>11</v>
      </c>
      <c r="E179" s="72">
        <v>355</v>
      </c>
      <c r="F179" s="109"/>
      <c r="G179" s="109"/>
      <c r="H179" s="109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>
        <f t="shared" si="16"/>
        <v>0</v>
      </c>
    </row>
    <row r="180" spans="1:18" x14ac:dyDescent="0.2">
      <c r="A180" s="108" t="s">
        <v>174</v>
      </c>
      <c r="B180" s="71" t="s">
        <v>171</v>
      </c>
      <c r="C180" s="71" t="s">
        <v>172</v>
      </c>
      <c r="D180" s="71" t="s">
        <v>11</v>
      </c>
      <c r="E180" s="72">
        <v>178</v>
      </c>
      <c r="F180" s="109"/>
      <c r="G180" s="109"/>
      <c r="H180" s="109"/>
      <c r="I180" s="151"/>
      <c r="J180" s="151"/>
      <c r="K180" s="151"/>
      <c r="L180" s="151"/>
      <c r="M180" s="151"/>
      <c r="N180" s="151"/>
      <c r="O180" s="151"/>
      <c r="P180" s="151"/>
      <c r="Q180" s="151"/>
      <c r="R180" s="151">
        <f t="shared" si="16"/>
        <v>0</v>
      </c>
    </row>
    <row r="181" spans="1:18" x14ac:dyDescent="0.2">
      <c r="A181" s="48" t="s">
        <v>175</v>
      </c>
      <c r="B181" s="28"/>
      <c r="C181" s="28" t="s">
        <v>168</v>
      </c>
      <c r="D181" s="28" t="s">
        <v>11</v>
      </c>
      <c r="E181" s="29">
        <v>184</v>
      </c>
      <c r="F181" s="25"/>
      <c r="G181" s="25"/>
      <c r="H181" s="25"/>
      <c r="I181" s="151"/>
      <c r="J181" s="151"/>
      <c r="K181" s="151"/>
      <c r="L181" s="151"/>
      <c r="M181" s="151"/>
      <c r="N181" s="151"/>
      <c r="O181" s="151"/>
      <c r="P181" s="151"/>
      <c r="Q181" s="151"/>
      <c r="R181" s="151">
        <f t="shared" si="16"/>
        <v>0</v>
      </c>
    </row>
    <row r="182" spans="1:18" x14ac:dyDescent="0.2">
      <c r="A182" s="48" t="s">
        <v>176</v>
      </c>
      <c r="B182" s="28"/>
      <c r="C182" s="28" t="s">
        <v>168</v>
      </c>
      <c r="D182" s="28" t="s">
        <v>11</v>
      </c>
      <c r="E182" s="29">
        <v>81</v>
      </c>
      <c r="F182" s="25"/>
      <c r="G182" s="25"/>
      <c r="H182" s="25"/>
      <c r="I182" s="151"/>
      <c r="J182" s="151"/>
      <c r="K182" s="151"/>
      <c r="L182" s="151"/>
      <c r="M182" s="151"/>
      <c r="N182" s="151"/>
      <c r="O182" s="151"/>
      <c r="P182" s="151"/>
      <c r="Q182" s="151"/>
      <c r="R182" s="151">
        <f t="shared" si="16"/>
        <v>0</v>
      </c>
    </row>
    <row r="183" spans="1:18" x14ac:dyDescent="0.2">
      <c r="A183" s="48" t="s">
        <v>177</v>
      </c>
      <c r="B183" s="28" t="s">
        <v>171</v>
      </c>
      <c r="C183" s="28" t="s">
        <v>168</v>
      </c>
      <c r="D183" s="28" t="s">
        <v>11</v>
      </c>
      <c r="E183" s="29">
        <v>180</v>
      </c>
      <c r="F183" s="25"/>
      <c r="G183" s="25"/>
      <c r="H183" s="25"/>
      <c r="I183" s="151"/>
      <c r="J183" s="151"/>
      <c r="K183" s="151"/>
      <c r="L183" s="151"/>
      <c r="M183" s="151"/>
      <c r="N183" s="151"/>
      <c r="O183" s="151"/>
      <c r="P183" s="151"/>
      <c r="Q183" s="151"/>
      <c r="R183" s="151">
        <f t="shared" si="16"/>
        <v>0</v>
      </c>
    </row>
    <row r="184" spans="1:18" x14ac:dyDescent="0.2">
      <c r="A184" s="48" t="s">
        <v>178</v>
      </c>
      <c r="B184" s="28"/>
      <c r="C184" s="28" t="s">
        <v>168</v>
      </c>
      <c r="D184" s="28" t="s">
        <v>11</v>
      </c>
      <c r="E184" s="29">
        <v>309</v>
      </c>
      <c r="F184" s="25"/>
      <c r="G184" s="25"/>
      <c r="H184" s="25"/>
      <c r="I184" s="151"/>
      <c r="J184" s="151"/>
      <c r="K184" s="151"/>
      <c r="L184" s="151"/>
      <c r="M184" s="151"/>
      <c r="N184" s="151"/>
      <c r="O184" s="151"/>
      <c r="P184" s="151"/>
      <c r="Q184" s="151"/>
      <c r="R184" s="151">
        <f t="shared" si="16"/>
        <v>0</v>
      </c>
    </row>
    <row r="185" spans="1:18" x14ac:dyDescent="0.2">
      <c r="A185" s="108" t="s">
        <v>179</v>
      </c>
      <c r="B185" s="71" t="s">
        <v>171</v>
      </c>
      <c r="C185" s="71" t="s">
        <v>168</v>
      </c>
      <c r="D185" s="71" t="s">
        <v>11</v>
      </c>
      <c r="E185" s="72">
        <v>28</v>
      </c>
      <c r="F185" s="109"/>
      <c r="G185" s="109"/>
      <c r="H185" s="109"/>
      <c r="I185" s="151"/>
      <c r="J185" s="151"/>
      <c r="K185" s="151"/>
      <c r="L185" s="151"/>
      <c r="M185" s="151"/>
      <c r="N185" s="151"/>
      <c r="O185" s="151"/>
      <c r="P185" s="151"/>
      <c r="Q185" s="151"/>
      <c r="R185" s="151">
        <f t="shared" si="16"/>
        <v>0</v>
      </c>
    </row>
    <row r="186" spans="1:18" ht="12" thickBot="1" x14ac:dyDescent="0.25">
      <c r="A186" s="42" t="s">
        <v>7</v>
      </c>
      <c r="B186" s="42" t="s">
        <v>7</v>
      </c>
      <c r="C186" s="43" t="s">
        <v>7</v>
      </c>
      <c r="D186" s="43" t="s">
        <v>7</v>
      </c>
      <c r="E186" s="43" t="s">
        <v>7</v>
      </c>
      <c r="F186" s="1"/>
      <c r="G186" s="1"/>
    </row>
    <row r="187" spans="1:18" ht="12" thickBot="1" x14ac:dyDescent="0.25">
      <c r="A187" s="110" t="s">
        <v>180</v>
      </c>
      <c r="B187" s="111"/>
      <c r="C187" s="45"/>
      <c r="D187" s="46"/>
      <c r="E187" s="16">
        <f t="shared" ref="E187:L187" si="17">SUM(E189:E209)</f>
        <v>25696.444999999996</v>
      </c>
      <c r="F187" s="16">
        <f t="shared" si="17"/>
        <v>2297</v>
      </c>
      <c r="G187" s="16">
        <f t="shared" si="17"/>
        <v>2297</v>
      </c>
      <c r="H187" s="16">
        <f t="shared" si="17"/>
        <v>2108</v>
      </c>
      <c r="I187" s="16">
        <f t="shared" si="17"/>
        <v>85</v>
      </c>
      <c r="J187" s="16">
        <f t="shared" si="17"/>
        <v>102</v>
      </c>
      <c r="K187" s="16">
        <f t="shared" si="17"/>
        <v>104</v>
      </c>
      <c r="L187" s="16">
        <f t="shared" si="17"/>
        <v>186</v>
      </c>
      <c r="M187" s="16">
        <f t="shared" ref="M187:R187" si="18">SUM(M189:M209)</f>
        <v>194</v>
      </c>
      <c r="N187" s="16">
        <f t="shared" si="18"/>
        <v>208</v>
      </c>
      <c r="O187" s="16">
        <f t="shared" si="18"/>
        <v>49</v>
      </c>
      <c r="P187" s="16">
        <f t="shared" si="18"/>
        <v>296</v>
      </c>
      <c r="Q187" s="16">
        <f t="shared" si="18"/>
        <v>88</v>
      </c>
      <c r="R187" s="16">
        <f t="shared" si="18"/>
        <v>1312</v>
      </c>
    </row>
    <row r="188" spans="1:18" x14ac:dyDescent="0.2">
      <c r="A188" s="112" t="s">
        <v>7</v>
      </c>
      <c r="B188" s="112" t="s">
        <v>7</v>
      </c>
      <c r="C188" s="113" t="s">
        <v>7</v>
      </c>
      <c r="D188" s="113" t="s">
        <v>7</v>
      </c>
      <c r="E188" s="114" t="s">
        <v>7</v>
      </c>
      <c r="F188" s="1"/>
      <c r="G188" s="1"/>
    </row>
    <row r="189" spans="1:18" x14ac:dyDescent="0.2">
      <c r="A189" s="115" t="s">
        <v>181</v>
      </c>
      <c r="B189" s="28"/>
      <c r="C189" s="28" t="s">
        <v>49</v>
      </c>
      <c r="D189" s="28" t="s">
        <v>11</v>
      </c>
      <c r="E189" s="116">
        <v>267</v>
      </c>
      <c r="F189" s="25"/>
      <c r="G189" s="25"/>
      <c r="H189" s="25"/>
      <c r="I189" s="151"/>
      <c r="J189" s="151"/>
      <c r="K189" s="151"/>
      <c r="L189" s="151"/>
      <c r="M189" s="151"/>
      <c r="N189" s="151"/>
      <c r="O189" s="151"/>
      <c r="P189" s="151"/>
      <c r="Q189" s="151"/>
      <c r="R189" s="151">
        <f>SUM(I189:Q189)</f>
        <v>0</v>
      </c>
    </row>
    <row r="190" spans="1:18" x14ac:dyDescent="0.2">
      <c r="A190" s="115" t="s">
        <v>182</v>
      </c>
      <c r="B190" s="28"/>
      <c r="C190" s="28" t="s">
        <v>49</v>
      </c>
      <c r="D190" s="28" t="s">
        <v>11</v>
      </c>
      <c r="E190" s="116">
        <v>29</v>
      </c>
      <c r="F190" s="25"/>
      <c r="G190" s="25"/>
      <c r="H190" s="25"/>
      <c r="I190" s="151"/>
      <c r="J190" s="151"/>
      <c r="K190" s="151"/>
      <c r="L190" s="151"/>
      <c r="M190" s="151"/>
      <c r="N190" s="151"/>
      <c r="O190" s="151"/>
      <c r="P190" s="151"/>
      <c r="Q190" s="151"/>
      <c r="R190" s="151">
        <f t="shared" ref="R190:R209" si="19">SUM(I190:Q190)</f>
        <v>0</v>
      </c>
    </row>
    <row r="191" spans="1:18" x14ac:dyDescent="0.2">
      <c r="A191" s="115" t="s">
        <v>183</v>
      </c>
      <c r="B191" s="28"/>
      <c r="C191" s="28" t="s">
        <v>49</v>
      </c>
      <c r="D191" s="28" t="s">
        <v>11</v>
      </c>
      <c r="E191" s="116">
        <v>58</v>
      </c>
      <c r="F191" s="25"/>
      <c r="G191" s="25"/>
      <c r="H191" s="25"/>
      <c r="I191" s="151"/>
      <c r="J191" s="151"/>
      <c r="K191" s="151"/>
      <c r="L191" s="151"/>
      <c r="M191" s="151"/>
      <c r="N191" s="151"/>
      <c r="O191" s="151"/>
      <c r="P191" s="151"/>
      <c r="Q191" s="151"/>
      <c r="R191" s="151">
        <f t="shared" si="19"/>
        <v>0</v>
      </c>
    </row>
    <row r="192" spans="1:18" x14ac:dyDescent="0.2">
      <c r="A192" s="117" t="s">
        <v>184</v>
      </c>
      <c r="B192" s="20"/>
      <c r="C192" s="20" t="s">
        <v>14</v>
      </c>
      <c r="D192" s="20" t="s">
        <v>11</v>
      </c>
      <c r="E192" s="118">
        <v>157</v>
      </c>
      <c r="F192" s="22"/>
      <c r="G192" s="22"/>
      <c r="H192" s="22"/>
      <c r="I192" s="151"/>
      <c r="J192" s="151"/>
      <c r="K192" s="151"/>
      <c r="L192" s="151"/>
      <c r="M192" s="151"/>
      <c r="N192" s="151"/>
      <c r="O192" s="151"/>
      <c r="P192" s="151"/>
      <c r="Q192" s="151"/>
      <c r="R192" s="151">
        <f t="shared" si="19"/>
        <v>0</v>
      </c>
    </row>
    <row r="193" spans="1:18" x14ac:dyDescent="0.2">
      <c r="A193" s="117" t="s">
        <v>185</v>
      </c>
      <c r="B193" s="20"/>
      <c r="C193" s="20" t="s">
        <v>41</v>
      </c>
      <c r="D193" s="20" t="s">
        <v>11</v>
      </c>
      <c r="E193" s="118">
        <v>312</v>
      </c>
      <c r="F193" s="22"/>
      <c r="G193" s="22"/>
      <c r="H193" s="22"/>
      <c r="I193" s="151"/>
      <c r="J193" s="151"/>
      <c r="K193" s="151"/>
      <c r="L193" s="151"/>
      <c r="M193" s="151"/>
      <c r="N193" s="151"/>
      <c r="O193" s="151"/>
      <c r="P193" s="151"/>
      <c r="Q193" s="151"/>
      <c r="R193" s="151">
        <f t="shared" si="19"/>
        <v>0</v>
      </c>
    </row>
    <row r="194" spans="1:18" x14ac:dyDescent="0.2">
      <c r="A194" s="119" t="s">
        <v>186</v>
      </c>
      <c r="B194" s="20"/>
      <c r="C194" s="20" t="s">
        <v>68</v>
      </c>
      <c r="D194" s="20" t="s">
        <v>11</v>
      </c>
      <c r="E194" s="118">
        <v>105</v>
      </c>
      <c r="F194" s="22"/>
      <c r="G194" s="22"/>
      <c r="H194" s="22"/>
      <c r="I194" s="151"/>
      <c r="J194" s="151"/>
      <c r="K194" s="151"/>
      <c r="L194" s="151"/>
      <c r="M194" s="151"/>
      <c r="N194" s="151"/>
      <c r="O194" s="151"/>
      <c r="P194" s="151"/>
      <c r="Q194" s="151"/>
      <c r="R194" s="151">
        <f t="shared" si="19"/>
        <v>0</v>
      </c>
    </row>
    <row r="195" spans="1:18" x14ac:dyDescent="0.2">
      <c r="A195" s="117" t="s">
        <v>187</v>
      </c>
      <c r="B195" s="20"/>
      <c r="C195" s="20" t="s">
        <v>68</v>
      </c>
      <c r="D195" s="20" t="s">
        <v>11</v>
      </c>
      <c r="E195" s="118">
        <f>8*200</f>
        <v>1600</v>
      </c>
      <c r="F195" s="22">
        <v>100</v>
      </c>
      <c r="G195" s="22">
        <v>100</v>
      </c>
      <c r="H195" s="22">
        <v>100</v>
      </c>
      <c r="I195" s="151"/>
      <c r="J195" s="151"/>
      <c r="K195" s="151"/>
      <c r="L195" s="151"/>
      <c r="M195" s="151"/>
      <c r="N195" s="151"/>
      <c r="O195" s="151"/>
      <c r="P195" s="151"/>
      <c r="Q195" s="151"/>
      <c r="R195" s="151">
        <f t="shared" si="19"/>
        <v>0</v>
      </c>
    </row>
    <row r="196" spans="1:18" x14ac:dyDescent="0.2">
      <c r="A196" s="30" t="s">
        <v>188</v>
      </c>
      <c r="B196" s="20"/>
      <c r="C196" s="20" t="s">
        <v>41</v>
      </c>
      <c r="D196" s="20" t="s">
        <v>11</v>
      </c>
      <c r="E196" s="20">
        <v>400</v>
      </c>
      <c r="F196" s="22">
        <v>50</v>
      </c>
      <c r="G196" s="22">
        <v>50</v>
      </c>
      <c r="H196" s="22">
        <v>50</v>
      </c>
      <c r="I196" s="151"/>
      <c r="J196" s="151"/>
      <c r="K196" s="151"/>
      <c r="L196" s="151"/>
      <c r="M196" s="151"/>
      <c r="N196" s="151"/>
      <c r="O196" s="151"/>
      <c r="P196" s="151"/>
      <c r="Q196" s="151"/>
      <c r="R196" s="151">
        <f t="shared" si="19"/>
        <v>0</v>
      </c>
    </row>
    <row r="197" spans="1:18" x14ac:dyDescent="0.2">
      <c r="A197" s="30" t="s">
        <v>189</v>
      </c>
      <c r="B197" s="20"/>
      <c r="C197" s="20" t="s">
        <v>41</v>
      </c>
      <c r="D197" s="20" t="s">
        <v>11</v>
      </c>
      <c r="E197" s="20">
        <v>400</v>
      </c>
      <c r="F197" s="22">
        <v>100</v>
      </c>
      <c r="G197" s="22">
        <v>100</v>
      </c>
      <c r="H197" s="22">
        <v>100</v>
      </c>
      <c r="I197" s="151"/>
      <c r="J197" s="151"/>
      <c r="K197" s="151"/>
      <c r="L197" s="151"/>
      <c r="M197" s="151"/>
      <c r="N197" s="151"/>
      <c r="O197" s="151"/>
      <c r="P197" s="151"/>
      <c r="Q197" s="151"/>
      <c r="R197" s="151">
        <f t="shared" si="19"/>
        <v>0</v>
      </c>
    </row>
    <row r="198" spans="1:18" x14ac:dyDescent="0.2">
      <c r="A198" s="30" t="s">
        <v>190</v>
      </c>
      <c r="B198" s="20"/>
      <c r="C198" s="20" t="s">
        <v>41</v>
      </c>
      <c r="D198" s="20" t="s">
        <v>11</v>
      </c>
      <c r="E198" s="20">
        <v>2400</v>
      </c>
      <c r="F198" s="22">
        <v>200</v>
      </c>
      <c r="G198" s="22">
        <v>200</v>
      </c>
      <c r="H198" s="22">
        <v>200</v>
      </c>
      <c r="I198" s="151"/>
      <c r="J198" s="151"/>
      <c r="K198" s="151"/>
      <c r="L198" s="151"/>
      <c r="M198" s="151"/>
      <c r="N198" s="151"/>
      <c r="O198" s="151"/>
      <c r="P198" s="151"/>
      <c r="Q198" s="151"/>
      <c r="R198" s="151">
        <f t="shared" si="19"/>
        <v>0</v>
      </c>
    </row>
    <row r="199" spans="1:18" x14ac:dyDescent="0.2">
      <c r="A199" s="30" t="s">
        <v>191</v>
      </c>
      <c r="B199" s="20"/>
      <c r="C199" s="20" t="s">
        <v>41</v>
      </c>
      <c r="D199" s="20" t="s">
        <v>11</v>
      </c>
      <c r="E199" s="20">
        <v>1400</v>
      </c>
      <c r="F199" s="22">
        <v>100</v>
      </c>
      <c r="G199" s="22">
        <v>100</v>
      </c>
      <c r="H199" s="22">
        <v>100</v>
      </c>
      <c r="I199" s="151"/>
      <c r="J199" s="151"/>
      <c r="K199" s="151"/>
      <c r="L199" s="151"/>
      <c r="M199" s="151"/>
      <c r="N199" s="151"/>
      <c r="O199" s="151"/>
      <c r="P199" s="151"/>
      <c r="Q199" s="151"/>
      <c r="R199" s="151">
        <f t="shared" si="19"/>
        <v>0</v>
      </c>
    </row>
    <row r="200" spans="1:18" x14ac:dyDescent="0.2">
      <c r="A200" s="19" t="s">
        <v>192</v>
      </c>
      <c r="B200" s="20"/>
      <c r="C200" s="20" t="s">
        <v>140</v>
      </c>
      <c r="D200" s="20" t="s">
        <v>11</v>
      </c>
      <c r="E200" s="20">
        <v>3598</v>
      </c>
      <c r="F200" s="25">
        <v>100</v>
      </c>
      <c r="G200" s="25">
        <v>100</v>
      </c>
      <c r="H200" s="25">
        <v>100</v>
      </c>
      <c r="I200" s="151"/>
      <c r="J200" s="151"/>
      <c r="K200" s="151"/>
      <c r="L200" s="151"/>
      <c r="M200" s="151"/>
      <c r="N200" s="151"/>
      <c r="O200" s="151"/>
      <c r="P200" s="151"/>
      <c r="Q200" s="151"/>
      <c r="R200" s="151">
        <f t="shared" si="19"/>
        <v>0</v>
      </c>
    </row>
    <row r="201" spans="1:18" x14ac:dyDescent="0.2">
      <c r="A201" s="73" t="s">
        <v>193</v>
      </c>
      <c r="B201" s="120" t="s">
        <v>171</v>
      </c>
      <c r="C201" s="120" t="s">
        <v>140</v>
      </c>
      <c r="D201" s="120" t="s">
        <v>11</v>
      </c>
      <c r="E201" s="71">
        <v>480</v>
      </c>
      <c r="F201" s="109"/>
      <c r="G201" s="109"/>
      <c r="H201" s="109"/>
      <c r="I201" s="151"/>
      <c r="J201" s="151"/>
      <c r="K201" s="151"/>
      <c r="L201" s="151"/>
      <c r="M201" s="151"/>
      <c r="N201" s="151"/>
      <c r="O201" s="151"/>
      <c r="P201" s="151"/>
      <c r="Q201" s="151"/>
      <c r="R201" s="151">
        <f t="shared" si="19"/>
        <v>0</v>
      </c>
    </row>
    <row r="202" spans="1:18" x14ac:dyDescent="0.2">
      <c r="A202" s="19" t="s">
        <v>194</v>
      </c>
      <c r="B202" s="20"/>
      <c r="C202" s="20" t="s">
        <v>26</v>
      </c>
      <c r="D202" s="20" t="s">
        <v>17</v>
      </c>
      <c r="E202" s="20">
        <v>1280</v>
      </c>
      <c r="F202" s="22">
        <v>117</v>
      </c>
      <c r="G202" s="22">
        <v>117</v>
      </c>
      <c r="H202" s="22">
        <v>117</v>
      </c>
      <c r="I202" s="151"/>
      <c r="J202" s="151"/>
      <c r="K202" s="151"/>
      <c r="L202" s="151"/>
      <c r="M202" s="151"/>
      <c r="N202" s="151"/>
      <c r="O202" s="151"/>
      <c r="P202" s="151"/>
      <c r="Q202" s="151"/>
      <c r="R202" s="151">
        <f t="shared" si="19"/>
        <v>0</v>
      </c>
    </row>
    <row r="203" spans="1:18" x14ac:dyDescent="0.2">
      <c r="A203" s="19" t="s">
        <v>194</v>
      </c>
      <c r="B203" s="20"/>
      <c r="C203" s="20" t="s">
        <v>26</v>
      </c>
      <c r="D203" s="20" t="s">
        <v>11</v>
      </c>
      <c r="E203" s="20">
        <v>27</v>
      </c>
      <c r="F203" s="22">
        <v>27</v>
      </c>
      <c r="G203" s="22">
        <v>27</v>
      </c>
      <c r="H203" s="22">
        <v>0</v>
      </c>
      <c r="I203" s="151"/>
      <c r="J203" s="151"/>
      <c r="K203" s="151"/>
      <c r="L203" s="151"/>
      <c r="M203" s="151"/>
      <c r="N203" s="151"/>
      <c r="O203" s="151"/>
      <c r="P203" s="151"/>
      <c r="Q203" s="151"/>
      <c r="R203" s="151">
        <f t="shared" si="19"/>
        <v>0</v>
      </c>
    </row>
    <row r="204" spans="1:18" x14ac:dyDescent="0.2">
      <c r="A204" s="27" t="s">
        <v>195</v>
      </c>
      <c r="B204" s="121"/>
      <c r="C204" s="121" t="s">
        <v>24</v>
      </c>
      <c r="D204" s="121" t="s">
        <v>17</v>
      </c>
      <c r="E204" s="28">
        <v>1777</v>
      </c>
      <c r="F204" s="37">
        <v>170</v>
      </c>
      <c r="G204" s="37">
        <v>170</v>
      </c>
      <c r="H204" s="37">
        <v>150</v>
      </c>
      <c r="I204" s="151"/>
      <c r="J204" s="151"/>
      <c r="K204" s="151"/>
      <c r="L204" s="151">
        <v>16</v>
      </c>
      <c r="M204" s="151"/>
      <c r="N204" s="151"/>
      <c r="O204" s="151"/>
      <c r="P204" s="151">
        <v>48</v>
      </c>
      <c r="Q204" s="151"/>
      <c r="R204" s="151">
        <f t="shared" si="19"/>
        <v>64</v>
      </c>
    </row>
    <row r="205" spans="1:18" x14ac:dyDescent="0.2">
      <c r="A205" s="27" t="s">
        <v>195</v>
      </c>
      <c r="B205" s="121"/>
      <c r="C205" s="121" t="s">
        <v>24</v>
      </c>
      <c r="D205" s="121" t="s">
        <v>11</v>
      </c>
      <c r="E205" s="28">
        <v>889</v>
      </c>
      <c r="F205" s="37">
        <v>50</v>
      </c>
      <c r="G205" s="37">
        <v>50</v>
      </c>
      <c r="H205" s="37">
        <v>75</v>
      </c>
      <c r="I205" s="151"/>
      <c r="J205" s="151"/>
      <c r="K205" s="151"/>
      <c r="L205" s="151">
        <v>8</v>
      </c>
      <c r="M205" s="151"/>
      <c r="N205" s="151"/>
      <c r="O205" s="151"/>
      <c r="P205" s="151">
        <v>25</v>
      </c>
      <c r="Q205" s="151"/>
      <c r="R205" s="151">
        <f t="shared" si="19"/>
        <v>33</v>
      </c>
    </row>
    <row r="206" spans="1:18" x14ac:dyDescent="0.2">
      <c r="A206" s="19" t="s">
        <v>196</v>
      </c>
      <c r="B206" s="20"/>
      <c r="C206" s="20" t="s">
        <v>24</v>
      </c>
      <c r="D206" s="20" t="s">
        <v>17</v>
      </c>
      <c r="E206" s="21">
        <v>2520</v>
      </c>
      <c r="F206" s="25">
        <v>732</v>
      </c>
      <c r="G206" s="25">
        <v>732</v>
      </c>
      <c r="H206" s="25">
        <v>324</v>
      </c>
      <c r="I206" s="151"/>
      <c r="J206" s="151">
        <v>62</v>
      </c>
      <c r="K206" s="151"/>
      <c r="L206" s="151">
        <v>36</v>
      </c>
      <c r="M206" s="151">
        <v>82</v>
      </c>
      <c r="N206" s="151">
        <v>48</v>
      </c>
      <c r="O206" s="151"/>
      <c r="P206" s="151"/>
      <c r="Q206" s="151"/>
      <c r="R206" s="151">
        <f t="shared" si="19"/>
        <v>228</v>
      </c>
    </row>
    <row r="207" spans="1:18" x14ac:dyDescent="0.2">
      <c r="A207" s="27" t="s">
        <v>197</v>
      </c>
      <c r="B207" s="28"/>
      <c r="C207" s="28" t="s">
        <v>24</v>
      </c>
      <c r="D207" s="28" t="s">
        <v>17</v>
      </c>
      <c r="E207" s="29">
        <f>10*177.721</f>
        <v>1777.21</v>
      </c>
      <c r="F207" s="37">
        <v>150</v>
      </c>
      <c r="G207" s="37">
        <v>150</v>
      </c>
      <c r="H207" s="37">
        <v>150</v>
      </c>
      <c r="I207" s="151">
        <v>29</v>
      </c>
      <c r="J207" s="151"/>
      <c r="K207" s="151">
        <v>56</v>
      </c>
      <c r="L207" s="151">
        <v>18</v>
      </c>
      <c r="M207" s="151">
        <v>10</v>
      </c>
      <c r="N207" s="151">
        <v>30</v>
      </c>
      <c r="O207" s="151"/>
      <c r="P207" s="151">
        <v>45</v>
      </c>
      <c r="Q207" s="151"/>
      <c r="R207" s="151">
        <f t="shared" si="19"/>
        <v>188</v>
      </c>
    </row>
    <row r="208" spans="1:18" x14ac:dyDescent="0.2">
      <c r="A208" s="27" t="s">
        <v>205</v>
      </c>
      <c r="B208" s="28"/>
      <c r="C208" s="28" t="s">
        <v>24</v>
      </c>
      <c r="D208" s="28" t="s">
        <v>17</v>
      </c>
      <c r="E208" s="29">
        <f>20*177.721</f>
        <v>3554.42</v>
      </c>
      <c r="F208" s="37">
        <v>0</v>
      </c>
      <c r="G208" s="37">
        <v>0</v>
      </c>
      <c r="H208" s="37">
        <v>142</v>
      </c>
      <c r="I208" s="151"/>
      <c r="J208" s="151"/>
      <c r="K208" s="151"/>
      <c r="L208" s="151"/>
      <c r="M208" s="151"/>
      <c r="N208" s="151"/>
      <c r="O208" s="151"/>
      <c r="P208" s="151">
        <v>178</v>
      </c>
      <c r="Q208" s="151"/>
      <c r="R208" s="151">
        <f t="shared" si="19"/>
        <v>178</v>
      </c>
    </row>
    <row r="209" spans="1:18" x14ac:dyDescent="0.2">
      <c r="A209" s="19" t="s">
        <v>198</v>
      </c>
      <c r="B209" s="19"/>
      <c r="C209" s="20" t="s">
        <v>24</v>
      </c>
      <c r="D209" s="20" t="s">
        <v>17</v>
      </c>
      <c r="E209" s="21">
        <f>15*177.721</f>
        <v>2665.8150000000001</v>
      </c>
      <c r="F209" s="25">
        <v>401</v>
      </c>
      <c r="G209" s="25">
        <v>401</v>
      </c>
      <c r="H209" s="25">
        <v>500</v>
      </c>
      <c r="I209" s="151">
        <v>56</v>
      </c>
      <c r="J209" s="151">
        <v>40</v>
      </c>
      <c r="K209" s="151">
        <v>48</v>
      </c>
      <c r="L209" s="151">
        <v>108</v>
      </c>
      <c r="M209" s="151">
        <v>102</v>
      </c>
      <c r="N209" s="151">
        <v>130</v>
      </c>
      <c r="O209" s="151">
        <v>49</v>
      </c>
      <c r="P209" s="151"/>
      <c r="Q209" s="151">
        <v>88</v>
      </c>
      <c r="R209" s="151">
        <f t="shared" si="19"/>
        <v>621</v>
      </c>
    </row>
    <row r="210" spans="1:18" ht="12" thickBot="1" x14ac:dyDescent="0.25">
      <c r="A210" s="42" t="s">
        <v>7</v>
      </c>
      <c r="B210" s="42" t="s">
        <v>7</v>
      </c>
      <c r="C210" s="43" t="s">
        <v>7</v>
      </c>
      <c r="D210" s="43" t="s">
        <v>7</v>
      </c>
      <c r="E210" s="43" t="s">
        <v>7</v>
      </c>
      <c r="F210" s="1"/>
      <c r="G210" s="1"/>
    </row>
    <row r="211" spans="1:18" ht="12" thickBot="1" x14ac:dyDescent="0.25">
      <c r="A211" s="13" t="s">
        <v>199</v>
      </c>
      <c r="B211" s="14"/>
      <c r="C211" s="122"/>
      <c r="D211" s="123"/>
      <c r="E211" s="124">
        <f t="shared" ref="E211:R211" si="20">E187+E147+E132+E105+E94+E69+E43+E32+E8</f>
        <v>563042.10924942116</v>
      </c>
      <c r="F211" s="124">
        <f t="shared" si="20"/>
        <v>33264</v>
      </c>
      <c r="G211" s="124">
        <f t="shared" si="20"/>
        <v>34980</v>
      </c>
      <c r="H211" s="124">
        <f t="shared" si="20"/>
        <v>25719</v>
      </c>
      <c r="I211" s="124">
        <f t="shared" si="20"/>
        <v>1987</v>
      </c>
      <c r="J211" s="124">
        <f t="shared" si="20"/>
        <v>750</v>
      </c>
      <c r="K211" s="124">
        <f t="shared" si="20"/>
        <v>694</v>
      </c>
      <c r="L211" s="124">
        <f t="shared" si="20"/>
        <v>639</v>
      </c>
      <c r="M211" s="124">
        <f t="shared" si="20"/>
        <v>1136</v>
      </c>
      <c r="N211" s="124">
        <f t="shared" si="20"/>
        <v>2251</v>
      </c>
      <c r="O211" s="124">
        <f t="shared" si="20"/>
        <v>1213</v>
      </c>
      <c r="P211" s="124">
        <f t="shared" si="20"/>
        <v>968</v>
      </c>
      <c r="Q211" s="124">
        <f t="shared" si="20"/>
        <v>739</v>
      </c>
      <c r="R211" s="124">
        <f t="shared" si="20"/>
        <v>10377</v>
      </c>
    </row>
    <row r="212" spans="1:18" x14ac:dyDescent="0.2">
      <c r="A212" s="1"/>
      <c r="B212" s="1"/>
      <c r="C212" s="1"/>
      <c r="D212" s="1"/>
      <c r="E212" s="1"/>
      <c r="F212" s="1"/>
      <c r="G212" s="1"/>
    </row>
    <row r="213" spans="1:18" x14ac:dyDescent="0.2">
      <c r="A213" s="1"/>
      <c r="B213" s="1"/>
      <c r="C213" s="1"/>
      <c r="D213" s="1"/>
      <c r="E213" s="1"/>
      <c r="F213" s="1"/>
      <c r="G213" s="1"/>
    </row>
    <row r="223" spans="1:18" x14ac:dyDescent="0.2">
      <c r="M223" s="158"/>
    </row>
    <row r="227" spans="14:17" x14ac:dyDescent="0.2">
      <c r="N227" s="158">
        <f>I211+J211+K211+L211+M211+N211+O211+P211+Q211</f>
        <v>10377</v>
      </c>
      <c r="Q227" s="158">
        <f>N227-R211</f>
        <v>0</v>
      </c>
    </row>
  </sheetData>
  <autoFilter ref="B9:E211" xr:uid="{00000000-0009-0000-0000-000007000000}"/>
  <mergeCells count="2">
    <mergeCell ref="A2:I2"/>
    <mergeCell ref="A3:I3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Janvier 2024</vt:lpstr>
      <vt:lpstr>Février 2024 </vt:lpstr>
      <vt:lpstr>MARS 2024 </vt:lpstr>
      <vt:lpstr>Avril 2024</vt:lpstr>
      <vt:lpstr>MAI 2024 </vt:lpstr>
      <vt:lpstr>JUIN 2024</vt:lpstr>
      <vt:lpstr>JUILLET 2024</vt:lpstr>
      <vt:lpstr>AOUT 2024</vt:lpstr>
      <vt:lpstr>SEPT2024</vt:lpstr>
      <vt:lpstr>TOFE JANVIER 24</vt:lpstr>
      <vt:lpstr>TOFE FEVRIER 24</vt:lpstr>
      <vt:lpstr>TOFE MARS 24 </vt:lpstr>
      <vt:lpstr>TOFE AVRIL 24</vt:lpstr>
      <vt:lpstr>TOFE MAI 24 </vt:lpstr>
      <vt:lpstr>TOFE JUIN 24</vt:lpstr>
      <vt:lpstr>TOFE JUILLET</vt:lpstr>
      <vt:lpstr>TOFE AOÜT 24 </vt:lpstr>
      <vt:lpstr>TOFE SEPTEMBRE 24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Kamalifabien123@outlook.com</dc:creator>
  <cp:lastModifiedBy>Djibril Aboubaker</cp:lastModifiedBy>
  <cp:lastPrinted>2024-11-26T08:24:41Z</cp:lastPrinted>
  <dcterms:created xsi:type="dcterms:W3CDTF">2023-10-30T06:16:32Z</dcterms:created>
  <dcterms:modified xsi:type="dcterms:W3CDTF">2024-12-19T05:54:56Z</dcterms:modified>
</cp:coreProperties>
</file>