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s documents Travail\PIP\"/>
    </mc:Choice>
  </mc:AlternateContent>
  <xr:revisionPtr revIDLastSave="0" documentId="13_ncr:1_{A2A8986B-83A1-461C-9B6A-71A6E23E045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MAI 2024 " sheetId="14" r:id="rId1"/>
    <sheet name="TOFE MAI 24 " sheetId="15" r:id="rId2"/>
  </sheets>
  <definedNames>
    <definedName name="_xlnm._FilterDatabase" localSheetId="0" hidden="1">'MAI 2024 '!$A$9:$N$210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5" l="1"/>
  <c r="B20" i="15"/>
  <c r="B19" i="15"/>
  <c r="B14" i="15"/>
  <c r="N208" i="14"/>
  <c r="E208" i="14"/>
  <c r="N207" i="14"/>
  <c r="E207" i="14"/>
  <c r="N206" i="14"/>
  <c r="E206" i="14"/>
  <c r="N205" i="14"/>
  <c r="N204" i="14"/>
  <c r="N203" i="14"/>
  <c r="N202" i="14"/>
  <c r="N201" i="14"/>
  <c r="N200" i="14"/>
  <c r="N199" i="14"/>
  <c r="N198" i="14"/>
  <c r="N197" i="14"/>
  <c r="N196" i="14"/>
  <c r="N195" i="14"/>
  <c r="N194" i="14"/>
  <c r="E194" i="14"/>
  <c r="N193" i="14"/>
  <c r="N192" i="14"/>
  <c r="N191" i="14"/>
  <c r="N190" i="14"/>
  <c r="N189" i="14"/>
  <c r="N188" i="14"/>
  <c r="M186" i="14"/>
  <c r="L186" i="14"/>
  <c r="K186" i="14"/>
  <c r="J186" i="14"/>
  <c r="I186" i="14"/>
  <c r="H186" i="14"/>
  <c r="H210" i="14" s="1"/>
  <c r="G186" i="14"/>
  <c r="F186" i="14"/>
  <c r="N184" i="14"/>
  <c r="N183" i="14"/>
  <c r="N182" i="14"/>
  <c r="N181" i="14"/>
  <c r="N180" i="14"/>
  <c r="N179" i="14"/>
  <c r="N178" i="14"/>
  <c r="N177" i="14"/>
  <c r="N176" i="14"/>
  <c r="N175" i="14"/>
  <c r="N174" i="14"/>
  <c r="N173" i="14"/>
  <c r="N172" i="14"/>
  <c r="N171" i="14"/>
  <c r="N146" i="14" s="1"/>
  <c r="N170" i="14"/>
  <c r="N169" i="14"/>
  <c r="N168" i="14"/>
  <c r="N167" i="14"/>
  <c r="N166" i="14"/>
  <c r="N165" i="14"/>
  <c r="N164" i="14"/>
  <c r="N163" i="14"/>
  <c r="N162" i="14"/>
  <c r="N161" i="14"/>
  <c r="N160" i="14"/>
  <c r="N159" i="14"/>
  <c r="N158" i="14"/>
  <c r="N157" i="14"/>
  <c r="N156" i="14"/>
  <c r="N155" i="14"/>
  <c r="N154" i="14"/>
  <c r="N153" i="14"/>
  <c r="N152" i="14"/>
  <c r="N151" i="14"/>
  <c r="N150" i="14"/>
  <c r="N149" i="14"/>
  <c r="N148" i="14"/>
  <c r="M146" i="14"/>
  <c r="L146" i="14"/>
  <c r="K146" i="14"/>
  <c r="J146" i="14"/>
  <c r="I146" i="14"/>
  <c r="H146" i="14"/>
  <c r="G146" i="14"/>
  <c r="F146" i="14"/>
  <c r="E146" i="14"/>
  <c r="N144" i="14"/>
  <c r="N143" i="14"/>
  <c r="N142" i="14"/>
  <c r="N141" i="14"/>
  <c r="N140" i="14"/>
  <c r="E140" i="14"/>
  <c r="N139" i="14"/>
  <c r="N138" i="14"/>
  <c r="N137" i="14"/>
  <c r="J136" i="14"/>
  <c r="N136" i="14" s="1"/>
  <c r="E136" i="14"/>
  <c r="E131" i="14" s="1"/>
  <c r="N135" i="14"/>
  <c r="J134" i="14"/>
  <c r="J131" i="14" s="1"/>
  <c r="N133" i="14"/>
  <c r="M131" i="14"/>
  <c r="L131" i="14"/>
  <c r="K131" i="14"/>
  <c r="I131" i="14"/>
  <c r="H131" i="14"/>
  <c r="G131" i="14"/>
  <c r="F131" i="14"/>
  <c r="N129" i="14"/>
  <c r="N128" i="14"/>
  <c r="N127" i="14"/>
  <c r="N126" i="14"/>
  <c r="N125" i="14"/>
  <c r="N124" i="14"/>
  <c r="N123" i="14"/>
  <c r="N122" i="14"/>
  <c r="N121" i="14"/>
  <c r="N120" i="14"/>
  <c r="N119" i="14"/>
  <c r="N118" i="14"/>
  <c r="N117" i="14"/>
  <c r="N116" i="14"/>
  <c r="N115" i="14"/>
  <c r="N114" i="14"/>
  <c r="N113" i="14"/>
  <c r="N112" i="14"/>
  <c r="N111" i="14"/>
  <c r="N110" i="14"/>
  <c r="N109" i="14"/>
  <c r="N108" i="14"/>
  <c r="N107" i="14"/>
  <c r="N106" i="14"/>
  <c r="M104" i="14"/>
  <c r="L104" i="14"/>
  <c r="K104" i="14"/>
  <c r="J104" i="14"/>
  <c r="I104" i="14"/>
  <c r="H104" i="14"/>
  <c r="G104" i="14"/>
  <c r="F104" i="14"/>
  <c r="E104" i="14"/>
  <c r="N102" i="14"/>
  <c r="N101" i="14"/>
  <c r="N100" i="14"/>
  <c r="N99" i="14"/>
  <c r="N98" i="14"/>
  <c r="N97" i="14"/>
  <c r="N96" i="14"/>
  <c r="N95" i="14"/>
  <c r="M93" i="14"/>
  <c r="L93" i="14"/>
  <c r="K93" i="14"/>
  <c r="J93" i="14"/>
  <c r="I93" i="14"/>
  <c r="H93" i="14"/>
  <c r="G93" i="14"/>
  <c r="F93" i="14"/>
  <c r="E93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M69" i="14"/>
  <c r="L69" i="14"/>
  <c r="K69" i="14"/>
  <c r="J69" i="14"/>
  <c r="I69" i="14"/>
  <c r="H69" i="14"/>
  <c r="G69" i="14"/>
  <c r="F69" i="14"/>
  <c r="E69" i="14"/>
  <c r="N67" i="14"/>
  <c r="N66" i="14"/>
  <c r="N65" i="14"/>
  <c r="N64" i="14"/>
  <c r="N63" i="14"/>
  <c r="N62" i="14"/>
  <c r="N61" i="14"/>
  <c r="N60" i="14"/>
  <c r="N59" i="14"/>
  <c r="N58" i="14"/>
  <c r="N57" i="14"/>
  <c r="E57" i="14"/>
  <c r="N56" i="14"/>
  <c r="E56" i="14"/>
  <c r="N55" i="14"/>
  <c r="N54" i="14"/>
  <c r="N53" i="14"/>
  <c r="N52" i="14"/>
  <c r="N51" i="14"/>
  <c r="N50" i="14"/>
  <c r="N49" i="14"/>
  <c r="N48" i="14"/>
  <c r="N47" i="14"/>
  <c r="N46" i="14"/>
  <c r="N45" i="14"/>
  <c r="M43" i="14"/>
  <c r="L43" i="14"/>
  <c r="K43" i="14"/>
  <c r="J43" i="14"/>
  <c r="I43" i="14"/>
  <c r="H43" i="14"/>
  <c r="G43" i="14"/>
  <c r="F43" i="14"/>
  <c r="E43" i="14"/>
  <c r="N41" i="14"/>
  <c r="N40" i="14"/>
  <c r="N39" i="14"/>
  <c r="N38" i="14"/>
  <c r="N37" i="14"/>
  <c r="N36" i="14"/>
  <c r="N35" i="14"/>
  <c r="N34" i="14"/>
  <c r="N32" i="14" s="1"/>
  <c r="M32" i="14"/>
  <c r="L32" i="14"/>
  <c r="K32" i="14"/>
  <c r="J32" i="14"/>
  <c r="I32" i="14"/>
  <c r="H32" i="14"/>
  <c r="G32" i="14"/>
  <c r="F32" i="14"/>
  <c r="E32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E19" i="14"/>
  <c r="E8" i="14" s="1"/>
  <c r="N18" i="14"/>
  <c r="N17" i="14"/>
  <c r="E17" i="14"/>
  <c r="N16" i="14"/>
  <c r="N15" i="14"/>
  <c r="N14" i="14"/>
  <c r="N13" i="14"/>
  <c r="N12" i="14"/>
  <c r="N11" i="14"/>
  <c r="N10" i="14"/>
  <c r="M8" i="14"/>
  <c r="L8" i="14"/>
  <c r="K8" i="14"/>
  <c r="J8" i="14"/>
  <c r="I8" i="14"/>
  <c r="H8" i="14"/>
  <c r="G8" i="14"/>
  <c r="F8" i="14"/>
  <c r="L210" i="14" l="1"/>
  <c r="G210" i="14"/>
  <c r="N8" i="14"/>
  <c r="I210" i="14"/>
  <c r="E186" i="14"/>
  <c r="E210" i="14" s="1"/>
  <c r="B26" i="15"/>
  <c r="M210" i="14"/>
  <c r="N104" i="14"/>
  <c r="N43" i="14"/>
  <c r="F210" i="14"/>
  <c r="N69" i="14"/>
  <c r="N93" i="14"/>
  <c r="K210" i="14"/>
  <c r="N186" i="14"/>
  <c r="J210" i="14"/>
  <c r="N134" i="14"/>
  <c r="N131" i="14" s="1"/>
  <c r="N210" i="14" l="1"/>
</calcChain>
</file>

<file path=xl/sharedStrings.xml><?xml version="1.0" encoding="utf-8"?>
<sst xmlns="http://schemas.openxmlformats.org/spreadsheetml/2006/main" count="686" uniqueCount="224">
  <si>
    <t>INTITULE/SECTEUR</t>
  </si>
  <si>
    <t>Intitulé</t>
  </si>
  <si>
    <t>Bailleur</t>
  </si>
  <si>
    <t>Fin</t>
  </si>
  <si>
    <t>Coût</t>
  </si>
  <si>
    <t>LFI 2023</t>
  </si>
  <si>
    <t>LFR 2023</t>
  </si>
  <si>
    <t/>
  </si>
  <si>
    <t>AGRICULTURE,ELEVAGE, PECHE</t>
  </si>
  <si>
    <t>Programme de gestion des eaux et des sols (PROGRES)</t>
  </si>
  <si>
    <t>FIDA</t>
  </si>
  <si>
    <t>DON</t>
  </si>
  <si>
    <t>PROGRESS COVID 19</t>
  </si>
  <si>
    <t>Services d'eau de base et installations sanitaires dans les zones à risque d'insécurité alimentaire pour familles et enfants</t>
  </si>
  <si>
    <t>UNICEF</t>
  </si>
  <si>
    <t>Renforcement de capacités en WASH, coordination et suivi et évaluation du secteur wash</t>
  </si>
  <si>
    <t>PROGRES</t>
  </si>
  <si>
    <t>PRÊT</t>
  </si>
  <si>
    <t>Financement additionnel du projet PROGRES</t>
  </si>
  <si>
    <t>P GIRE</t>
  </si>
  <si>
    <t>DRESS-EA</t>
  </si>
  <si>
    <t>OSS</t>
  </si>
  <si>
    <t>Projet  D'Appui à la reduction de la vulnérabilité dans les zones de pêche cotières (PRAREV)</t>
  </si>
  <si>
    <t>Programme de réponse aux urgences acridienne(criquets pélerins)</t>
  </si>
  <si>
    <t>IDA</t>
  </si>
  <si>
    <t>Proramme de l'Est régional des terres arides</t>
  </si>
  <si>
    <t>BID</t>
  </si>
  <si>
    <t>Projet dryland</t>
  </si>
  <si>
    <t>Résilience secheresse II PHASE 2</t>
  </si>
  <si>
    <t>BAD</t>
  </si>
  <si>
    <t>Renforcer la Résilience face à l'insécurité alimentaire et nitritionnelle dans la corne de l'Afrique</t>
  </si>
  <si>
    <t>BREFONS</t>
  </si>
  <si>
    <t>Résilience à la sécheresse</t>
  </si>
  <si>
    <t>Allemagne</t>
  </si>
  <si>
    <t>Projet de réduction des risques d'inclusion et de valorisation des économies pastorales de la corne de l'Afrique</t>
  </si>
  <si>
    <t>Don</t>
  </si>
  <si>
    <t>Projet de réponse d'urgence à la crise de sécurité alimentaire à Djibouti</t>
  </si>
  <si>
    <t>Programme d'adaptation des moyens de subsistance au changement climatique en milieu rural dans la corne de l'afrique</t>
  </si>
  <si>
    <t>Divers Projets Agriculture (FRDJI)</t>
  </si>
  <si>
    <t>FAO</t>
  </si>
  <si>
    <t>Appui à la résilience des Population Rurales</t>
  </si>
  <si>
    <t>FED</t>
  </si>
  <si>
    <t>ENVIRONNEMENT</t>
  </si>
  <si>
    <t>Projet d'adaptation aux changements climatiques des communautés rurales des zones montagneuses</t>
  </si>
  <si>
    <t>FEM</t>
  </si>
  <si>
    <t>Projet PANA</t>
  </si>
  <si>
    <t>Projet OZONE</t>
  </si>
  <si>
    <t>Fonds multilatéral</t>
  </si>
  <si>
    <t>Marine coastal Biodiversity</t>
  </si>
  <si>
    <t>PNUD</t>
  </si>
  <si>
    <t>Climate change Mitigation and Africa Minigrids</t>
  </si>
  <si>
    <t>CCCD Strengthening national capacity</t>
  </si>
  <si>
    <t>Appui aux déplacés climatiques de Damerjog (ONARS)</t>
  </si>
  <si>
    <t>Coopération dans le domaine des échanges climatiques,la vulnérabilité,l'évaluation des risques, l'adaptation et l'aténuation</t>
  </si>
  <si>
    <t>ITALIE</t>
  </si>
  <si>
    <t>EAU/ENERGIE</t>
  </si>
  <si>
    <t>Géothermie</t>
  </si>
  <si>
    <t>FADES</t>
  </si>
  <si>
    <t>Electrification durable</t>
  </si>
  <si>
    <t>KFAED</t>
  </si>
  <si>
    <t>Centrale de Damerjog</t>
  </si>
  <si>
    <t>*1</t>
  </si>
  <si>
    <t>Réhabilitation du réseau d'eau potable phase 2</t>
  </si>
  <si>
    <t>Réhabilitation du réseau d'eau potable phase 3</t>
  </si>
  <si>
    <t>Adduction d'eau potable(additionnel)</t>
  </si>
  <si>
    <t>CHINE</t>
  </si>
  <si>
    <t>Projet PEPER</t>
  </si>
  <si>
    <t>Projet Assainissement Liquide</t>
  </si>
  <si>
    <t>AFD</t>
  </si>
  <si>
    <t>Renforcement du Réseau d'Assainissement de. Djibouti (PERRAD 2)</t>
  </si>
  <si>
    <t>Projet Génération Géothermie</t>
  </si>
  <si>
    <t>GEF</t>
  </si>
  <si>
    <t>Projet  d'exploration géothermique du Lac Assal</t>
  </si>
  <si>
    <t>Approvisionnement eau potable et assainissement rural Tadj Ali Sabieh et Arta</t>
  </si>
  <si>
    <t>Eau potable et assainissement en milieu rural</t>
  </si>
  <si>
    <t>Projet d'exploration géothermique dans la région du lac assal  (SEFA)</t>
  </si>
  <si>
    <t>Projet d'exploration géothermique dans la région du lac assal (FAD)</t>
  </si>
  <si>
    <t>Deuxième ligne d'interconnection Electrique Djibouti-Ethiopie</t>
  </si>
  <si>
    <t>Projet de la seconde ligne d'interconnexion</t>
  </si>
  <si>
    <t>Projet d'Achat de produits pétroliers</t>
  </si>
  <si>
    <t>ROUTES / EQUIPEMENTS PUBLICS</t>
  </si>
  <si>
    <t>Cimenterie d'Ali-Sabieh 4éme ligne de crédit</t>
  </si>
  <si>
    <t>INDE</t>
  </si>
  <si>
    <t>Gouvernance pour le développement du secteur privé</t>
  </si>
  <si>
    <t>Projet de Route Randa-Balho + complémentaire + Phase III</t>
  </si>
  <si>
    <t>Réhabilitation route Djib Tadjourah</t>
  </si>
  <si>
    <t>FSD</t>
  </si>
  <si>
    <t>Projet de corridor de transport Ethiopie-Djibouti (Phase 1)</t>
  </si>
  <si>
    <t>Etude intégrée des infrastructures urbaines et de l'adaptation climatique dans la ville de Djibouti</t>
  </si>
  <si>
    <t>Djibouti Addis  Road corridor</t>
  </si>
  <si>
    <t>Interconnexion électrique</t>
  </si>
  <si>
    <t>Route Djibouti Galafi</t>
  </si>
  <si>
    <t>Projet de construction du Port de Tadjourah</t>
  </si>
  <si>
    <t>Financement Additionnel du projet de construction du port de Tadjourah</t>
  </si>
  <si>
    <t>Projet de construction du Port de Tadjourah complémentaire</t>
  </si>
  <si>
    <t>OPEP</t>
  </si>
  <si>
    <t>Projet de construction du Port de Tadjourah complémentaire n°2</t>
  </si>
  <si>
    <t>Route d'accès au Port de Tadjourah</t>
  </si>
  <si>
    <t>Projet de câble sous marin régional de télécommunication</t>
  </si>
  <si>
    <t>Projet de construction du Port de Ghoubet</t>
  </si>
  <si>
    <t>Port multipurpose et terminal à bétail</t>
  </si>
  <si>
    <t>Nouvelle Zone Franche</t>
  </si>
  <si>
    <t xml:space="preserve">Chemin de fer </t>
  </si>
  <si>
    <t>URBANISME ET LOGEMENTS</t>
  </si>
  <si>
    <t>Projet d'Amélioration des Bidonvilles et du Développement Urbain Intégré en République de Djibouti</t>
  </si>
  <si>
    <t>Projet de Financement de logements abordables</t>
  </si>
  <si>
    <t>Projet 0 bidonvilles Financement additionnel</t>
  </si>
  <si>
    <t>Projet de résorption des bidonvilles additionnel</t>
  </si>
  <si>
    <t>Projet de résorption des bidonvilles</t>
  </si>
  <si>
    <t>Projet de construction de logements sociaux</t>
  </si>
  <si>
    <t>AFFAIRES SOCIALES</t>
  </si>
  <si>
    <t>PDUI 2 (Layableh)</t>
  </si>
  <si>
    <t>PDUI 2 BIS (Layableh)</t>
  </si>
  <si>
    <t>PRCC</t>
  </si>
  <si>
    <t>Projet TransForm</t>
  </si>
  <si>
    <t>Projet PARISER</t>
  </si>
  <si>
    <t>Projet PROPEJA (Améliorer les possibilités de revenu)</t>
  </si>
  <si>
    <t>Projet intégré de transferts monétaires et de renforcement du capital humain (PPA)</t>
  </si>
  <si>
    <t xml:space="preserve">Projet intégré de transferts monétaires et de renforcement du capital humain </t>
  </si>
  <si>
    <t>Enhancing Youth Resilience et Youth Leadership Prog (Min. travail + MASS)</t>
  </si>
  <si>
    <t>Projet Amélioration enviro des affaires</t>
  </si>
  <si>
    <t>OMC</t>
  </si>
  <si>
    <t>Projet de développement et de promotion du tourisme en RDD</t>
  </si>
  <si>
    <t>Projet d'impacts liés aux déplacements dans la corne de l'Afrique</t>
  </si>
  <si>
    <t>Projet d'impacts liés aux déplacements dans la corne de l'Afrique (Complémentaire)</t>
  </si>
  <si>
    <t>Projet d'intervention d'urgence en matière de protection sociale</t>
  </si>
  <si>
    <t>Promouvoir la résilience des femmes et des communautés dans la lutte contre la violence fondée sur le genre</t>
  </si>
  <si>
    <t>Promotion de l'Egalité du Genre (Min. Femme)</t>
  </si>
  <si>
    <t>Appui aux personnes à besoins spéciaux (ANPH)</t>
  </si>
  <si>
    <t>Impact of Flash Flood</t>
  </si>
  <si>
    <t>Appui aux familles et aux communautés pour l'adoption des comportements sains en faveur des soins approprié pour les enfants, les adolescents et les femmes enceintes et allaitantes</t>
  </si>
  <si>
    <t>Appui au système de protection de l'enfant</t>
  </si>
  <si>
    <t>Appui au programme de lutte contre les violences faites aux enfants y compris les MGFs</t>
  </si>
  <si>
    <t>Appui à la protection sociale sensibles aux besoins des enfants</t>
  </si>
  <si>
    <t>EDUCATION</t>
  </si>
  <si>
    <t>Projet Education COVID 19</t>
  </si>
  <si>
    <t>Soutien aux femmes et à l'entreprenariat des jeunes</t>
  </si>
  <si>
    <t>Accroître les possibilités d'Apprentissage</t>
  </si>
  <si>
    <t>Education bilingue</t>
  </si>
  <si>
    <t>Accès équitable éducation de base</t>
  </si>
  <si>
    <t>USAID</t>
  </si>
  <si>
    <t>Projet de réponse d'urgence de l'éducation à la COVID 19</t>
  </si>
  <si>
    <t>Projet d'Appui à la professionnalisation et à la Numérisation de l'Enseignement Superieur</t>
  </si>
  <si>
    <t>Appui à l'amélioration de l'accès à l'éducation formelle et non formelle y compris en situation d'urgence</t>
  </si>
  <si>
    <t>Appui à l'amélioration de la qualité de l'éducation</t>
  </si>
  <si>
    <t>Appui à l'amélioration de la coordination et de la planification et d'information du secteur de l'éducation</t>
  </si>
  <si>
    <t>Centre d'excellence Africain</t>
  </si>
  <si>
    <t>SANTE</t>
  </si>
  <si>
    <t>Projet santé COVID 19</t>
  </si>
  <si>
    <t>PAPSS Additionnel</t>
  </si>
  <si>
    <t>0 retards de croissance</t>
  </si>
  <si>
    <t>Projet de renforcement du système de santé à Djibouti</t>
  </si>
  <si>
    <t>Autonomiser les communautés pour une meilleure nutrition à Djibouti</t>
  </si>
  <si>
    <t>Hôpital CNSS</t>
  </si>
  <si>
    <t>Projet d'Appui au renforcement des compétences dans le secteur de la santé</t>
  </si>
  <si>
    <t>Santé maternelle néonatale et infantile</t>
  </si>
  <si>
    <t>Projet d'appui au renforcement compétences dans secteur santé(Hopital CNSS)</t>
  </si>
  <si>
    <t>Appui au système de santé et interventions à fort impact équitablement  pour les mères, les enfants et les adolescents</t>
  </si>
  <si>
    <t>Appui aux capacités renforcements  des parties prenantes de la nutrition pour la fourniture des interventions promotionnelles et préventives de qualité</t>
  </si>
  <si>
    <t>Les établissements de santé aux niveaux national, régional et local ont amélioré leurs capacités à fournir un traitement de qualité aux enfants (6 à 59 mois) touchés par le SAM, en particulier dans les zones touchées par l'insécurité alimentaire</t>
  </si>
  <si>
    <t>Projet de construction d'un centre d'Oncologie-Prêt réaffecté au COVID 19</t>
  </si>
  <si>
    <t>Renforcement service de santé</t>
  </si>
  <si>
    <t>GAVI</t>
  </si>
  <si>
    <t>Fourniture d'équipements de santé</t>
  </si>
  <si>
    <t>Lutte contre le VIH /TB-GF (Fonds Mondial) (Min Santé)</t>
  </si>
  <si>
    <t>Lutte contre la malaria-GF et Appui au CCMI (Min. Santé)</t>
  </si>
  <si>
    <t>Health Response to COVID (Min Intérieur)</t>
  </si>
  <si>
    <t xml:space="preserve">Système de santé </t>
  </si>
  <si>
    <t>OMS</t>
  </si>
  <si>
    <t>Promotion de la santé à travers le cycle  de la vie</t>
  </si>
  <si>
    <t>Santé Maternelle et Néo-Natale</t>
  </si>
  <si>
    <t>*3</t>
  </si>
  <si>
    <t>FNUAP</t>
  </si>
  <si>
    <t xml:space="preserve">Santé reproductive/Planning familial </t>
  </si>
  <si>
    <t xml:space="preserve">Santé sexuelle et reproductive  et éducation sexuelle  des jeunes  </t>
  </si>
  <si>
    <t>Maladies transmissibles</t>
  </si>
  <si>
    <t>Maladies non transmissibles</t>
  </si>
  <si>
    <t>Programme d'urgence de Santé</t>
  </si>
  <si>
    <t>Capacités opérationnelles</t>
  </si>
  <si>
    <t>Renforcement des capacités techniques</t>
  </si>
  <si>
    <t>APPUI A LA GESTION DE L'ECONOMIE</t>
  </si>
  <si>
    <t>Appui à l'Accès à la Justice  (Min. Justice)</t>
  </si>
  <si>
    <t>SDG Accélaration et Appui à la Réforme Fiscale (Min. Budget)</t>
  </si>
  <si>
    <t>Djibouti Inclusive (Min. Finances)</t>
  </si>
  <si>
    <t>Suivi et évaluation et C4D</t>
  </si>
  <si>
    <t>Facilité de coopération technique 5</t>
  </si>
  <si>
    <t>FERC 5</t>
  </si>
  <si>
    <t>Projet d'appui à la gouvernance et décentralisation</t>
  </si>
  <si>
    <t>Projet d'Appui à la mise en œuvre de la coopération II</t>
  </si>
  <si>
    <t>Appui à la société civile</t>
  </si>
  <si>
    <t>Appui à la décentralisation, gouv et devlp local</t>
  </si>
  <si>
    <t>Programme d'Autonomisation des femmes</t>
  </si>
  <si>
    <t>Accord d'assistance sur la croissance économique</t>
  </si>
  <si>
    <t>Projet démocratie et bonne gouvernance</t>
  </si>
  <si>
    <t xml:space="preserve">Projet de Renforcement de la Résilience  économique des entreprises vulnérables en RDD </t>
  </si>
  <si>
    <t>Projet de développement des compétence pour l'emploi à Djibouti</t>
  </si>
  <si>
    <t>Modernisation de l'admnistration publique</t>
  </si>
  <si>
    <t>Economie Numérique</t>
  </si>
  <si>
    <t>Projet d'Appui aux statistiques et prise de décisions</t>
  </si>
  <si>
    <t>TOTAL GENERAL</t>
  </si>
  <si>
    <t>LFI 2024</t>
  </si>
  <si>
    <r>
      <t>Extension et de Renforcement du Réseau d'Assainissement de. </t>
    </r>
    <r>
      <rPr>
        <b/>
        <sz val="8"/>
        <rFont val="Arial"/>
        <family val="2"/>
      </rPr>
      <t>Djibouti (PERRAD)</t>
    </r>
  </si>
  <si>
    <t>prêt</t>
  </si>
  <si>
    <t>Exploration géothermique supp</t>
  </si>
  <si>
    <t>Projet de services de développement des entreprises pour les micro, petites et moyennes entreprises</t>
  </si>
  <si>
    <t>Projet d'intégration numérique</t>
  </si>
  <si>
    <t>DIRECTION DE LA DETTE PUBLIQUE</t>
  </si>
  <si>
    <t>SOUS/DIRECTION  DE GESTION ET SUIVI DES FINANCEMENTS</t>
  </si>
  <si>
    <t>INTITULE</t>
  </si>
  <si>
    <t>Montant FD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</si>
  <si>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Non affectés                                                                                 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</si>
  <si>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aux dépenses courantes (autres) 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</si>
  <si>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 PIP</t>
    </r>
  </si>
  <si>
    <t> Programme  de Développement  sur Financement  Extérieur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</si>
  <si>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Autres (dépenses courantes)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</si>
  <si>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 Financés sur dons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</si>
  <si>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Financés sur prêts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</si>
  <si>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Avalisés</t>
    </r>
  </si>
  <si>
    <t>PROGRAMME D’INVESTISSEMENT PUBLIC 2024</t>
  </si>
  <si>
    <t>TOTAL PROGRAMME D'INVESTISSEMENT PUBLIC 2024</t>
  </si>
  <si>
    <t>CUMUL 24</t>
  </si>
  <si>
    <t>PROGRAMME D'INVESTISSEMENT PUBLIC 2024</t>
  </si>
  <si>
    <t>DIRECTION DE LA DETTE PUBLIQUE/SOUS DIRECTION DE GESTION ET SUIVI DES FINANCEMENTS</t>
  </si>
  <si>
    <t>REPARTITION PIP DANS LE TOFE MAI 2024 (Millions FD)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</si>
</sst>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[$-40C]mmmm\-yy;@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Unicode MS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2"/>
      <color indexed="63"/>
      <name val="Wingdings"/>
      <charset val="2"/>
    </font>
    <font>
      <sz val="7"/>
      <color indexed="63"/>
      <name val="Times New Roman"/>
      <family val="1"/>
    </font>
    <font>
      <sz val="12"/>
      <color indexed="63"/>
      <name val="Arial"/>
      <family val="2"/>
    </font>
    <font>
      <i/>
      <sz val="10"/>
      <name val="Arial"/>
      <family val="2"/>
    </font>
    <font>
      <b/>
      <i/>
      <u/>
      <sz val="12"/>
      <color indexed="63"/>
      <name val="Arial"/>
      <family val="2"/>
    </font>
    <font>
      <sz val="12"/>
      <name val="Wingdings"/>
      <charset val="2"/>
    </font>
    <font>
      <sz val="7"/>
      <name val="Times New Roman"/>
      <family val="1"/>
    </font>
    <font>
      <b/>
      <i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 applyNumberFormat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3" borderId="1" xfId="1" applyFont="1" applyFill="1" applyBorder="1"/>
    <xf numFmtId="0" fontId="5" fillId="3" borderId="2" xfId="1" applyFont="1" applyFill="1" applyBorder="1"/>
    <xf numFmtId="0" fontId="5" fillId="3" borderId="1" xfId="1" applyFont="1" applyFill="1" applyBorder="1"/>
    <xf numFmtId="0" fontId="5" fillId="3" borderId="1" xfId="1" applyFont="1" applyFill="1" applyBorder="1" applyAlignment="1">
      <alignment horizontal="center"/>
    </xf>
    <xf numFmtId="0" fontId="5" fillId="3" borderId="3" xfId="1" applyFont="1" applyFill="1" applyBorder="1"/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2" borderId="0" xfId="2" quotePrefix="1" applyNumberFormat="1" applyFont="1" applyFill="1" applyBorder="1" applyAlignment="1" applyProtection="1">
      <alignment vertical="top"/>
    </xf>
    <xf numFmtId="0" fontId="5" fillId="2" borderId="0" xfId="2" quotePrefix="1" applyNumberFormat="1" applyFont="1" applyFill="1" applyBorder="1" applyAlignment="1" applyProtection="1">
      <alignment horizontal="center" vertical="top"/>
    </xf>
    <xf numFmtId="0" fontId="5" fillId="3" borderId="5" xfId="2" applyNumberFormat="1" applyFont="1" applyFill="1" applyBorder="1" applyAlignment="1" applyProtection="1">
      <alignment vertical="top"/>
    </xf>
    <xf numFmtId="0" fontId="5" fillId="3" borderId="6" xfId="2" applyNumberFormat="1" applyFont="1" applyFill="1" applyBorder="1" applyAlignment="1" applyProtection="1">
      <alignment vertical="top"/>
    </xf>
    <xf numFmtId="0" fontId="5" fillId="3" borderId="7" xfId="2" applyNumberFormat="1" applyFont="1" applyFill="1" applyBorder="1" applyAlignment="1" applyProtection="1">
      <alignment vertical="top"/>
    </xf>
    <xf numFmtId="3" fontId="5" fillId="3" borderId="6" xfId="2" applyNumberFormat="1" applyFont="1" applyFill="1" applyBorder="1" applyAlignment="1" applyProtection="1">
      <alignment horizontal="center" vertical="top"/>
    </xf>
    <xf numFmtId="0" fontId="5" fillId="2" borderId="0" xfId="2" applyNumberFormat="1" applyFont="1" applyFill="1" applyBorder="1" applyAlignment="1" applyProtection="1">
      <alignment vertical="top"/>
    </xf>
    <xf numFmtId="0" fontId="6" fillId="2" borderId="8" xfId="1" applyFont="1" applyFill="1" applyBorder="1" applyAlignment="1">
      <alignment vertical="center"/>
    </xf>
    <xf numFmtId="0" fontId="6" fillId="2" borderId="8" xfId="1" applyFont="1" applyFill="1" applyBorder="1"/>
    <xf numFmtId="0" fontId="5" fillId="2" borderId="8" xfId="1" applyFont="1" applyFill="1" applyBorder="1" applyAlignment="1">
      <alignment horizontal="center"/>
    </xf>
    <xf numFmtId="3" fontId="5" fillId="2" borderId="8" xfId="1" applyNumberFormat="1" applyFont="1" applyFill="1" applyBorder="1" applyAlignment="1">
      <alignment horizontal="center"/>
    </xf>
    <xf numFmtId="0" fontId="6" fillId="2" borderId="8" xfId="0" applyFont="1" applyFill="1" applyBorder="1"/>
    <xf numFmtId="0" fontId="5" fillId="2" borderId="8" xfId="1" applyFont="1" applyFill="1" applyBorder="1" applyAlignment="1">
      <alignment horizontal="center" vertical="center" wrapText="1"/>
    </xf>
    <xf numFmtId="3" fontId="5" fillId="2" borderId="8" xfId="1" applyNumberFormat="1" applyFont="1" applyFill="1" applyBorder="1" applyAlignment="1">
      <alignment horizontal="center" vertical="center" wrapText="1"/>
    </xf>
    <xf numFmtId="0" fontId="6" fillId="0" borderId="8" xfId="0" applyFont="1" applyBorder="1"/>
    <xf numFmtId="0" fontId="6" fillId="4" borderId="8" xfId="1" applyFont="1" applyFill="1" applyBorder="1" applyAlignment="1">
      <alignment vertical="center"/>
    </xf>
    <xf numFmtId="0" fontId="6" fillId="4" borderId="8" xfId="1" applyFont="1" applyFill="1" applyBorder="1"/>
    <xf numFmtId="0" fontId="5" fillId="4" borderId="8" xfId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0" fontId="5" fillId="2" borderId="8" xfId="1" applyFont="1" applyFill="1" applyBorder="1"/>
    <xf numFmtId="0" fontId="7" fillId="0" borderId="8" xfId="0" applyFont="1" applyBorder="1"/>
    <xf numFmtId="0" fontId="6" fillId="5" borderId="8" xfId="1" applyFont="1" applyFill="1" applyBorder="1" applyAlignment="1">
      <alignment vertical="center"/>
    </xf>
    <xf numFmtId="0" fontId="6" fillId="5" borderId="8" xfId="1" applyFont="1" applyFill="1" applyBorder="1"/>
    <xf numFmtId="0" fontId="5" fillId="5" borderId="8" xfId="1" applyFont="1" applyFill="1" applyBorder="1" applyAlignment="1">
      <alignment horizontal="center"/>
    </xf>
    <xf numFmtId="3" fontId="5" fillId="5" borderId="8" xfId="1" applyNumberFormat="1" applyFont="1" applyFill="1" applyBorder="1" applyAlignment="1">
      <alignment horizontal="center"/>
    </xf>
    <xf numFmtId="0" fontId="6" fillId="5" borderId="8" xfId="0" applyFont="1" applyFill="1" applyBorder="1"/>
    <xf numFmtId="0" fontId="6" fillId="4" borderId="8" xfId="0" applyFont="1" applyFill="1" applyBorder="1"/>
    <xf numFmtId="0" fontId="6" fillId="2" borderId="8" xfId="2" applyFont="1" applyFill="1" applyBorder="1" applyAlignment="1">
      <alignment horizontal="left" vertical="center"/>
    </xf>
    <xf numFmtId="0" fontId="6" fillId="2" borderId="8" xfId="2" quotePrefix="1" applyFont="1" applyFill="1" applyBorder="1" applyAlignment="1">
      <alignment horizontal="left"/>
    </xf>
    <xf numFmtId="0" fontId="5" fillId="2" borderId="8" xfId="2" applyFont="1" applyFill="1" applyBorder="1" applyAlignment="1">
      <alignment horizontal="center"/>
    </xf>
    <xf numFmtId="0" fontId="5" fillId="2" borderId="8" xfId="2" quotePrefix="1" applyFont="1" applyFill="1" applyBorder="1" applyAlignment="1">
      <alignment horizontal="center"/>
    </xf>
    <xf numFmtId="0" fontId="6" fillId="6" borderId="0" xfId="2" quotePrefix="1" applyFont="1" applyFill="1" applyBorder="1" applyAlignment="1">
      <alignment horizontal="left"/>
    </xf>
    <xf numFmtId="0" fontId="5" fillId="6" borderId="0" xfId="2" quotePrefix="1" applyFont="1" applyFill="1" applyBorder="1" applyAlignment="1">
      <alignment horizontal="left"/>
    </xf>
    <xf numFmtId="0" fontId="5" fillId="3" borderId="9" xfId="2" applyNumberFormat="1" applyFont="1" applyFill="1" applyBorder="1" applyAlignment="1" applyProtection="1">
      <alignment vertical="top"/>
    </xf>
    <xf numFmtId="0" fontId="5" fillId="3" borderId="10" xfId="2" applyNumberFormat="1" applyFont="1" applyFill="1" applyBorder="1" applyAlignment="1" applyProtection="1">
      <alignment vertical="top"/>
    </xf>
    <xf numFmtId="0" fontId="5" fillId="3" borderId="11" xfId="2" applyNumberFormat="1" applyFont="1" applyFill="1" applyBorder="1" applyAlignment="1" applyProtection="1">
      <alignment vertical="top"/>
    </xf>
    <xf numFmtId="3" fontId="6" fillId="2" borderId="8" xfId="0" applyNumberFormat="1" applyFont="1" applyFill="1" applyBorder="1"/>
    <xf numFmtId="0" fontId="5" fillId="4" borderId="8" xfId="1" applyFont="1" applyFill="1" applyBorder="1"/>
    <xf numFmtId="0" fontId="5" fillId="3" borderId="12" xfId="2" applyNumberFormat="1" applyFont="1" applyFill="1" applyBorder="1" applyAlignment="1" applyProtection="1">
      <alignment vertical="top"/>
    </xf>
    <xf numFmtId="0" fontId="6" fillId="7" borderId="8" xfId="1" applyFont="1" applyFill="1" applyBorder="1" applyAlignment="1">
      <alignment vertical="center"/>
    </xf>
    <xf numFmtId="0" fontId="5" fillId="7" borderId="8" xfId="1" applyFont="1" applyFill="1" applyBorder="1"/>
    <xf numFmtId="0" fontId="5" fillId="7" borderId="8" xfId="1" applyFont="1" applyFill="1" applyBorder="1" applyAlignment="1">
      <alignment horizontal="center"/>
    </xf>
    <xf numFmtId="3" fontId="5" fillId="7" borderId="8" xfId="1" applyNumberFormat="1" applyFont="1" applyFill="1" applyBorder="1" applyAlignment="1">
      <alignment horizontal="center"/>
    </xf>
    <xf numFmtId="0" fontId="6" fillId="6" borderId="0" xfId="2" quotePrefix="1" applyFont="1" applyFill="1" applyBorder="1" applyAlignment="1">
      <alignment horizontal="left" vertical="center"/>
    </xf>
    <xf numFmtId="0" fontId="5" fillId="6" borderId="0" xfId="2" quotePrefix="1" applyFont="1" applyFill="1" applyBorder="1" applyAlignment="1">
      <alignment horizontal="center"/>
    </xf>
    <xf numFmtId="0" fontId="8" fillId="3" borderId="6" xfId="2" applyNumberFormat="1" applyFont="1" applyFill="1" applyBorder="1" applyAlignment="1" applyProtection="1">
      <alignment vertical="center"/>
    </xf>
    <xf numFmtId="0" fontId="8" fillId="3" borderId="6" xfId="2" applyNumberFormat="1" applyFont="1" applyFill="1" applyBorder="1" applyAlignment="1" applyProtection="1">
      <alignment vertical="top"/>
    </xf>
    <xf numFmtId="44" fontId="6" fillId="2" borderId="8" xfId="3" applyFont="1" applyFill="1" applyBorder="1" applyAlignment="1">
      <alignment vertical="center"/>
    </xf>
    <xf numFmtId="3" fontId="5" fillId="2" borderId="8" xfId="1" applyNumberFormat="1" applyFont="1" applyFill="1" applyBorder="1"/>
    <xf numFmtId="0" fontId="6" fillId="3" borderId="8" xfId="1" applyFont="1" applyFill="1" applyBorder="1" applyAlignment="1">
      <alignment vertical="center"/>
    </xf>
    <xf numFmtId="3" fontId="5" fillId="3" borderId="8" xfId="1" applyNumberFormat="1" applyFont="1" applyFill="1" applyBorder="1" applyAlignment="1">
      <alignment horizontal="center"/>
    </xf>
    <xf numFmtId="0" fontId="5" fillId="3" borderId="8" xfId="1" applyFont="1" applyFill="1" applyBorder="1" applyAlignment="1">
      <alignment horizontal="center"/>
    </xf>
    <xf numFmtId="0" fontId="6" fillId="3" borderId="8" xfId="0" applyFont="1" applyFill="1" applyBorder="1"/>
    <xf numFmtId="44" fontId="6" fillId="8" borderId="8" xfId="3" applyFont="1" applyFill="1" applyBorder="1" applyAlignment="1">
      <alignment horizontal="left" vertical="center"/>
    </xf>
    <xf numFmtId="3" fontId="5" fillId="8" borderId="8" xfId="1" applyNumberFormat="1" applyFont="1" applyFill="1" applyBorder="1" applyAlignment="1">
      <alignment horizontal="center"/>
    </xf>
    <xf numFmtId="0" fontId="5" fillId="8" borderId="8" xfId="1" applyFont="1" applyFill="1" applyBorder="1" applyAlignment="1">
      <alignment horizontal="center"/>
    </xf>
    <xf numFmtId="44" fontId="6" fillId="5" borderId="8" xfId="3" applyFont="1" applyFill="1" applyBorder="1" applyAlignment="1">
      <alignment horizontal="left" vertical="center"/>
    </xf>
    <xf numFmtId="44" fontId="6" fillId="7" borderId="8" xfId="3" applyFont="1" applyFill="1" applyBorder="1" applyAlignment="1">
      <alignment horizontal="left" vertical="center"/>
    </xf>
    <xf numFmtId="44" fontId="6" fillId="4" borderId="8" xfId="3" applyFont="1" applyFill="1" applyBorder="1" applyAlignment="1">
      <alignment horizontal="left" vertical="center"/>
    </xf>
    <xf numFmtId="0" fontId="6" fillId="9" borderId="8" xfId="1" applyFont="1" applyFill="1" applyBorder="1" applyAlignment="1">
      <alignment vertical="center"/>
    </xf>
    <xf numFmtId="0" fontId="5" fillId="9" borderId="8" xfId="1" applyFont="1" applyFill="1" applyBorder="1" applyAlignment="1">
      <alignment horizontal="center"/>
    </xf>
    <xf numFmtId="3" fontId="5" fillId="9" borderId="8" xfId="1" applyNumberFormat="1" applyFont="1" applyFill="1" applyBorder="1" applyAlignment="1">
      <alignment horizontal="center"/>
    </xf>
    <xf numFmtId="0" fontId="6" fillId="9" borderId="8" xfId="1" applyFont="1" applyFill="1" applyBorder="1"/>
    <xf numFmtId="0" fontId="6" fillId="2" borderId="0" xfId="1" applyFont="1" applyFill="1"/>
    <xf numFmtId="0" fontId="6" fillId="6" borderId="0" xfId="1" quotePrefix="1" applyFont="1" applyFill="1"/>
    <xf numFmtId="0" fontId="5" fillId="6" borderId="0" xfId="1" quotePrefix="1" applyFont="1" applyFill="1"/>
    <xf numFmtId="0" fontId="4" fillId="4" borderId="8" xfId="0" applyFont="1" applyFill="1" applyBorder="1"/>
    <xf numFmtId="0" fontId="4" fillId="10" borderId="8" xfId="0" applyFont="1" applyFill="1" applyBorder="1"/>
    <xf numFmtId="0" fontId="5" fillId="10" borderId="8" xfId="1" applyFont="1" applyFill="1" applyBorder="1" applyAlignment="1">
      <alignment horizontal="center"/>
    </xf>
    <xf numFmtId="3" fontId="5" fillId="10" borderId="8" xfId="1" applyNumberFormat="1" applyFont="1" applyFill="1" applyBorder="1" applyAlignment="1">
      <alignment horizontal="center"/>
    </xf>
    <xf numFmtId="0" fontId="6" fillId="10" borderId="8" xfId="1" applyFont="1" applyFill="1" applyBorder="1"/>
    <xf numFmtId="0" fontId="6" fillId="7" borderId="8" xfId="1" applyFont="1" applyFill="1" applyBorder="1"/>
    <xf numFmtId="0" fontId="6" fillId="2" borderId="13" xfId="1" applyFont="1" applyFill="1" applyBorder="1" applyAlignment="1">
      <alignment vertical="center"/>
    </xf>
    <xf numFmtId="0" fontId="5" fillId="2" borderId="13" xfId="1" applyFont="1" applyFill="1" applyBorder="1"/>
    <xf numFmtId="3" fontId="5" fillId="2" borderId="13" xfId="1" applyNumberFormat="1" applyFont="1" applyFill="1" applyBorder="1" applyAlignment="1">
      <alignment horizontal="center"/>
    </xf>
    <xf numFmtId="0" fontId="6" fillId="8" borderId="8" xfId="1" applyFont="1" applyFill="1" applyBorder="1" applyAlignment="1">
      <alignment vertical="center"/>
    </xf>
    <xf numFmtId="0" fontId="6" fillId="8" borderId="8" xfId="1" applyFont="1" applyFill="1" applyBorder="1"/>
    <xf numFmtId="0" fontId="6" fillId="11" borderId="8" xfId="1" applyFont="1" applyFill="1" applyBorder="1" applyAlignment="1">
      <alignment vertical="center"/>
    </xf>
    <xf numFmtId="0" fontId="6" fillId="11" borderId="8" xfId="1" applyFont="1" applyFill="1" applyBorder="1"/>
    <xf numFmtId="0" fontId="5" fillId="11" borderId="8" xfId="1" applyFont="1" applyFill="1" applyBorder="1" applyAlignment="1">
      <alignment horizontal="center"/>
    </xf>
    <xf numFmtId="3" fontId="5" fillId="11" borderId="8" xfId="1" applyNumberFormat="1" applyFont="1" applyFill="1" applyBorder="1" applyAlignment="1">
      <alignment horizontal="center"/>
    </xf>
    <xf numFmtId="0" fontId="6" fillId="11" borderId="8" xfId="0" applyFont="1" applyFill="1" applyBorder="1"/>
    <xf numFmtId="0" fontId="5" fillId="4" borderId="8" xfId="1" applyFont="1" applyFill="1" applyBorder="1" applyAlignment="1">
      <alignment vertical="center"/>
    </xf>
    <xf numFmtId="0" fontId="6" fillId="6" borderId="8" xfId="2" applyFont="1" applyFill="1" applyBorder="1" applyAlignment="1">
      <alignment horizontal="left"/>
    </xf>
    <xf numFmtId="0" fontId="6" fillId="6" borderId="8" xfId="2" quotePrefix="1" applyFont="1" applyFill="1" applyBorder="1" applyAlignment="1">
      <alignment horizontal="left"/>
    </xf>
    <xf numFmtId="0" fontId="5" fillId="6" borderId="8" xfId="2" applyFont="1" applyFill="1" applyBorder="1" applyAlignment="1">
      <alignment horizontal="center"/>
    </xf>
    <xf numFmtId="0" fontId="5" fillId="6" borderId="8" xfId="2" quotePrefix="1" applyFont="1" applyFill="1" applyBorder="1" applyAlignment="1">
      <alignment horizontal="center"/>
    </xf>
    <xf numFmtId="0" fontId="6" fillId="12" borderId="8" xfId="1" applyFont="1" applyFill="1" applyBorder="1"/>
    <xf numFmtId="0" fontId="5" fillId="12" borderId="8" xfId="1" applyFont="1" applyFill="1" applyBorder="1" applyAlignment="1">
      <alignment horizontal="center"/>
    </xf>
    <xf numFmtId="3" fontId="5" fillId="12" borderId="8" xfId="1" applyNumberFormat="1" applyFont="1" applyFill="1" applyBorder="1" applyAlignment="1">
      <alignment horizontal="center"/>
    </xf>
    <xf numFmtId="0" fontId="6" fillId="12" borderId="8" xfId="0" applyFont="1" applyFill="1" applyBorder="1"/>
    <xf numFmtId="0" fontId="6" fillId="4" borderId="8" xfId="1" applyFont="1" applyFill="1" applyBorder="1" applyAlignment="1">
      <alignment horizontal="center"/>
    </xf>
    <xf numFmtId="0" fontId="6" fillId="10" borderId="8" xfId="1" applyFont="1" applyFill="1" applyBorder="1" applyAlignment="1">
      <alignment horizontal="center"/>
    </xf>
    <xf numFmtId="0" fontId="6" fillId="10" borderId="8" xfId="0" applyFont="1" applyFill="1" applyBorder="1"/>
    <xf numFmtId="0" fontId="6" fillId="5" borderId="8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5" fillId="4" borderId="14" xfId="1" applyFont="1" applyFill="1" applyBorder="1"/>
    <xf numFmtId="0" fontId="5" fillId="9" borderId="8" xfId="1" applyFont="1" applyFill="1" applyBorder="1"/>
    <xf numFmtId="0" fontId="6" fillId="9" borderId="8" xfId="0" applyFont="1" applyFill="1" applyBorder="1"/>
    <xf numFmtId="0" fontId="8" fillId="3" borderId="9" xfId="2" applyNumberFormat="1" applyFont="1" applyFill="1" applyBorder="1" applyAlignment="1" applyProtection="1">
      <alignment vertical="top"/>
    </xf>
    <xf numFmtId="0" fontId="8" fillId="3" borderId="10" xfId="2" applyNumberFormat="1" applyFont="1" applyFill="1" applyBorder="1" applyAlignment="1" applyProtection="1">
      <alignment vertical="top"/>
    </xf>
    <xf numFmtId="0" fontId="6" fillId="2" borderId="0" xfId="2" quotePrefix="1" applyFont="1" applyFill="1" applyBorder="1" applyAlignment="1">
      <alignment horizontal="left"/>
    </xf>
    <xf numFmtId="0" fontId="5" fillId="2" borderId="0" xfId="2" quotePrefix="1" applyFont="1" applyFill="1" applyBorder="1" applyAlignment="1">
      <alignment horizontal="left"/>
    </xf>
    <xf numFmtId="0" fontId="5" fillId="2" borderId="0" xfId="2" quotePrefix="1" applyFont="1" applyFill="1" applyBorder="1" applyAlignment="1">
      <alignment horizontal="center"/>
    </xf>
    <xf numFmtId="0" fontId="5" fillId="4" borderId="8" xfId="1" applyFont="1" applyFill="1" applyBorder="1" applyAlignment="1">
      <alignment horizontal="left"/>
    </xf>
    <xf numFmtId="1" fontId="5" fillId="4" borderId="8" xfId="1" applyNumberFormat="1" applyFont="1" applyFill="1" applyBorder="1" applyAlignment="1">
      <alignment horizontal="center"/>
    </xf>
    <xf numFmtId="0" fontId="5" fillId="2" borderId="8" xfId="1" applyFont="1" applyFill="1" applyBorder="1" applyAlignment="1">
      <alignment horizontal="left"/>
    </xf>
    <xf numFmtId="1" fontId="5" fillId="2" borderId="8" xfId="1" applyNumberFormat="1" applyFont="1" applyFill="1" applyBorder="1" applyAlignment="1">
      <alignment horizontal="center"/>
    </xf>
    <xf numFmtId="0" fontId="6" fillId="2" borderId="8" xfId="1" applyFont="1" applyFill="1" applyBorder="1" applyAlignment="1">
      <alignment horizontal="left"/>
    </xf>
    <xf numFmtId="0" fontId="5" fillId="9" borderId="13" xfId="1" applyFont="1" applyFill="1" applyBorder="1" applyAlignment="1">
      <alignment horizontal="center"/>
    </xf>
    <xf numFmtId="0" fontId="5" fillId="4" borderId="13" xfId="1" applyFont="1" applyFill="1" applyBorder="1" applyAlignment="1">
      <alignment horizontal="center"/>
    </xf>
    <xf numFmtId="0" fontId="5" fillId="3" borderId="7" xfId="1" applyFont="1" applyFill="1" applyBorder="1"/>
    <xf numFmtId="0" fontId="5" fillId="3" borderId="6" xfId="1" applyFont="1" applyFill="1" applyBorder="1"/>
    <xf numFmtId="3" fontId="5" fillId="3" borderId="6" xfId="1" applyNumberFormat="1" applyFont="1" applyFill="1" applyBorder="1" applyAlignment="1">
      <alignment horizontal="center"/>
    </xf>
    <xf numFmtId="0" fontId="6" fillId="0" borderId="8" xfId="1" applyFont="1" applyBorder="1"/>
    <xf numFmtId="3" fontId="6" fillId="10" borderId="8" xfId="1" applyNumberFormat="1" applyFont="1" applyFill="1" applyBorder="1"/>
    <xf numFmtId="164" fontId="4" fillId="0" borderId="0" xfId="4" applyFont="1"/>
    <xf numFmtId="0" fontId="10" fillId="0" borderId="8" xfId="0" applyFont="1" applyBorder="1" applyAlignment="1">
      <alignment horizontal="left" vertical="center"/>
    </xf>
    <xf numFmtId="0" fontId="0" fillId="6" borderId="0" xfId="0" applyFill="1"/>
    <xf numFmtId="0" fontId="13" fillId="6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16" fillId="6" borderId="6" xfId="0" applyFont="1" applyFill="1" applyBorder="1"/>
    <xf numFmtId="0" fontId="16" fillId="6" borderId="6" xfId="0" applyFont="1" applyFill="1" applyBorder="1" applyAlignment="1">
      <alignment horizontal="center"/>
    </xf>
    <xf numFmtId="0" fontId="0" fillId="6" borderId="15" xfId="0" applyFill="1" applyBorder="1"/>
    <xf numFmtId="0" fontId="17" fillId="6" borderId="13" xfId="0" applyFont="1" applyFill="1" applyBorder="1" applyAlignment="1">
      <alignment horizontal="left" indent="2"/>
    </xf>
    <xf numFmtId="3" fontId="20" fillId="6" borderId="13" xfId="0" applyNumberFormat="1" applyFont="1" applyFill="1" applyBorder="1"/>
    <xf numFmtId="0" fontId="17" fillId="6" borderId="16" xfId="0" applyFont="1" applyFill="1" applyBorder="1" applyAlignment="1">
      <alignment horizontal="left" indent="2"/>
    </xf>
    <xf numFmtId="3" fontId="20" fillId="6" borderId="16" xfId="0" applyNumberFormat="1" applyFont="1" applyFill="1" applyBorder="1"/>
    <xf numFmtId="0" fontId="17" fillId="6" borderId="14" xfId="0" applyFont="1" applyFill="1" applyBorder="1" applyAlignment="1">
      <alignment horizontal="left" indent="2"/>
    </xf>
    <xf numFmtId="3" fontId="20" fillId="6" borderId="14" xfId="0" applyNumberFormat="1" applyFont="1" applyFill="1" applyBorder="1"/>
    <xf numFmtId="0" fontId="19" fillId="6" borderId="0" xfId="0" applyFont="1" applyFill="1"/>
    <xf numFmtId="3" fontId="20" fillId="6" borderId="0" xfId="0" applyNumberFormat="1" applyFont="1" applyFill="1"/>
    <xf numFmtId="0" fontId="21" fillId="6" borderId="0" xfId="0" applyFont="1" applyFill="1"/>
    <xf numFmtId="0" fontId="0" fillId="6" borderId="0" xfId="0" applyFill="1" applyAlignment="1">
      <alignment horizontal="left" indent="2"/>
    </xf>
    <xf numFmtId="0" fontId="22" fillId="6" borderId="14" xfId="0" applyFont="1" applyFill="1" applyBorder="1" applyAlignment="1">
      <alignment horizontal="left" indent="2"/>
    </xf>
    <xf numFmtId="0" fontId="22" fillId="6" borderId="0" xfId="0" applyFont="1" applyFill="1" applyAlignment="1">
      <alignment horizontal="left" indent="2"/>
    </xf>
    <xf numFmtId="0" fontId="22" fillId="6" borderId="8" xfId="0" applyFont="1" applyFill="1" applyBorder="1" applyAlignment="1">
      <alignment horizontal="left" indent="2"/>
    </xf>
    <xf numFmtId="3" fontId="20" fillId="6" borderId="8" xfId="0" applyNumberFormat="1" applyFont="1" applyFill="1" applyBorder="1"/>
    <xf numFmtId="0" fontId="16" fillId="6" borderId="8" xfId="0" applyFont="1" applyFill="1" applyBorder="1"/>
    <xf numFmtId="3" fontId="24" fillId="6" borderId="8" xfId="0" applyNumberFormat="1" applyFont="1" applyFill="1" applyBorder="1"/>
    <xf numFmtId="0" fontId="4" fillId="0" borderId="8" xfId="0" applyFont="1" applyBorder="1"/>
    <xf numFmtId="14" fontId="5" fillId="3" borderId="3" xfId="1" applyNumberFormat="1" applyFont="1" applyFill="1" applyBorder="1" applyAlignment="1">
      <alignment horizontal="center"/>
    </xf>
    <xf numFmtId="165" fontId="5" fillId="3" borderId="3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11" fillId="6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</cellXfs>
  <cellStyles count="5">
    <cellStyle name="Milliers" xfId="4" builtinId="3"/>
    <cellStyle name="Monétaire 2" xfId="3" xr:uid="{00000000-0005-0000-0000-000001000000}"/>
    <cellStyle name="Normal" xfId="0" builtinId="0"/>
    <cellStyle name="Normal 2" xfId="1" xr:uid="{00000000-0005-0000-0000-000003000000}"/>
    <cellStyle name="Normal_Feuil1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12"/>
  <sheetViews>
    <sheetView topLeftCell="A70" workbookViewId="0">
      <selection activeCell="B111" sqref="B111"/>
    </sheetView>
  </sheetViews>
  <sheetFormatPr baseColWidth="10" defaultColWidth="30" defaultRowHeight="11.25" x14ac:dyDescent="0.2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3" width="12.5703125" style="3" customWidth="1"/>
    <col min="14" max="14" width="12.28515625" style="3" customWidth="1"/>
    <col min="15" max="15" width="11.7109375" style="3" customWidth="1"/>
    <col min="16" max="16" width="13.140625" style="3" customWidth="1"/>
    <col min="17" max="16384" width="30" style="3"/>
  </cols>
  <sheetData>
    <row r="1" spans="1:14" x14ac:dyDescent="0.2">
      <c r="A1" s="1"/>
      <c r="B1" s="1"/>
      <c r="C1" s="2"/>
      <c r="D1" s="2"/>
      <c r="E1" s="2"/>
      <c r="F1" s="1"/>
      <c r="G1" s="1"/>
    </row>
    <row r="2" spans="1:14" x14ac:dyDescent="0.2">
      <c r="A2" s="155" t="s">
        <v>221</v>
      </c>
      <c r="B2" s="155"/>
      <c r="C2" s="155"/>
      <c r="D2" s="155"/>
      <c r="E2" s="155"/>
      <c r="F2" s="155"/>
      <c r="G2" s="155"/>
      <c r="H2" s="155"/>
      <c r="I2" s="155"/>
    </row>
    <row r="3" spans="1:14" x14ac:dyDescent="0.2">
      <c r="A3" s="154" t="s">
        <v>222</v>
      </c>
      <c r="B3" s="154"/>
      <c r="C3" s="154"/>
      <c r="D3" s="154"/>
      <c r="E3" s="154"/>
      <c r="F3" s="154"/>
      <c r="G3" s="154"/>
      <c r="H3" s="154"/>
      <c r="I3" s="154"/>
    </row>
    <row r="4" spans="1:14" ht="12" thickBot="1" x14ac:dyDescent="0.25">
      <c r="A4" s="1"/>
      <c r="B4" s="1"/>
      <c r="C4" s="2"/>
      <c r="D4" s="2"/>
      <c r="E4" s="2"/>
      <c r="F4" s="1"/>
      <c r="G4" s="1"/>
    </row>
    <row r="5" spans="1:14" x14ac:dyDescent="0.2">
      <c r="A5" s="4"/>
      <c r="B5" s="4"/>
      <c r="C5" s="5"/>
      <c r="D5" s="6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2" thickBot="1" x14ac:dyDescent="0.25">
      <c r="A6" s="8" t="s">
        <v>0</v>
      </c>
      <c r="B6" s="9" t="s">
        <v>1</v>
      </c>
      <c r="C6" s="10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200</v>
      </c>
      <c r="I6" s="153">
        <v>45322</v>
      </c>
      <c r="J6" s="153">
        <v>45350</v>
      </c>
      <c r="K6" s="153">
        <v>45352</v>
      </c>
      <c r="L6" s="153">
        <v>45384</v>
      </c>
      <c r="M6" s="153">
        <v>45415</v>
      </c>
      <c r="N6" s="152" t="s">
        <v>220</v>
      </c>
    </row>
    <row r="7" spans="1:14" ht="12" thickBot="1" x14ac:dyDescent="0.25">
      <c r="A7" s="11" t="s">
        <v>7</v>
      </c>
      <c r="B7" s="11" t="s">
        <v>7</v>
      </c>
      <c r="C7" s="11" t="s">
        <v>7</v>
      </c>
      <c r="D7" s="11" t="s">
        <v>7</v>
      </c>
      <c r="E7" s="12" t="s">
        <v>7</v>
      </c>
      <c r="F7" s="1"/>
      <c r="G7" s="1"/>
    </row>
    <row r="8" spans="1:14" ht="12" thickBot="1" x14ac:dyDescent="0.25">
      <c r="A8" s="13" t="s">
        <v>8</v>
      </c>
      <c r="B8" s="14"/>
      <c r="C8" s="15"/>
      <c r="D8" s="14"/>
      <c r="E8" s="16">
        <f t="shared" ref="E8:N8" si="0">SUM(E10:E30)</f>
        <v>25854.21803208</v>
      </c>
      <c r="F8" s="16">
        <f t="shared" si="0"/>
        <v>4010</v>
      </c>
      <c r="G8" s="16">
        <f t="shared" si="0"/>
        <v>4010</v>
      </c>
      <c r="H8" s="16">
        <f t="shared" si="0"/>
        <v>2349</v>
      </c>
      <c r="I8" s="16">
        <f t="shared" si="0"/>
        <v>56</v>
      </c>
      <c r="J8" s="16">
        <f t="shared" si="0"/>
        <v>46</v>
      </c>
      <c r="K8" s="16">
        <f t="shared" si="0"/>
        <v>41</v>
      </c>
      <c r="L8" s="16">
        <f>SUM(L10:L30)</f>
        <v>43</v>
      </c>
      <c r="M8" s="16">
        <f>SUM(M10:M30)</f>
        <v>28</v>
      </c>
      <c r="N8" s="16">
        <f t="shared" si="0"/>
        <v>214</v>
      </c>
    </row>
    <row r="9" spans="1:14" x14ac:dyDescent="0.2">
      <c r="A9" s="17"/>
      <c r="B9" s="17"/>
      <c r="C9" s="17"/>
      <c r="D9" s="17"/>
      <c r="E9" s="17"/>
      <c r="F9" s="1"/>
      <c r="G9" s="1"/>
      <c r="J9" s="127"/>
      <c r="K9" s="127"/>
      <c r="L9" s="127"/>
      <c r="M9" s="127"/>
    </row>
    <row r="10" spans="1:14" x14ac:dyDescent="0.2">
      <c r="A10" s="18" t="s">
        <v>9</v>
      </c>
      <c r="B10" s="19"/>
      <c r="C10" s="20" t="s">
        <v>10</v>
      </c>
      <c r="D10" s="20" t="s">
        <v>202</v>
      </c>
      <c r="E10" s="21">
        <v>53</v>
      </c>
      <c r="F10" s="22">
        <v>0</v>
      </c>
      <c r="G10" s="22">
        <v>0</v>
      </c>
      <c r="H10" s="22">
        <v>51</v>
      </c>
      <c r="I10" s="151"/>
      <c r="J10" s="151"/>
      <c r="K10" s="151"/>
      <c r="L10" s="151"/>
      <c r="M10" s="151"/>
      <c r="N10" s="151">
        <f>SUM(I10:M10)</f>
        <v>0</v>
      </c>
    </row>
    <row r="11" spans="1:14" x14ac:dyDescent="0.2">
      <c r="A11" s="18" t="s">
        <v>12</v>
      </c>
      <c r="B11" s="19"/>
      <c r="C11" s="20" t="s">
        <v>10</v>
      </c>
      <c r="D11" s="20" t="s">
        <v>11</v>
      </c>
      <c r="E11" s="21">
        <v>38</v>
      </c>
      <c r="F11" s="22">
        <v>0</v>
      </c>
      <c r="G11" s="22">
        <v>0</v>
      </c>
      <c r="H11" s="22">
        <v>0</v>
      </c>
      <c r="I11" s="151"/>
      <c r="J11" s="151"/>
      <c r="K11" s="151"/>
      <c r="L11" s="151"/>
      <c r="M11" s="151"/>
      <c r="N11" s="151">
        <f t="shared" ref="N11:N30" si="1">SUM(I11:M11)</f>
        <v>0</v>
      </c>
    </row>
    <row r="12" spans="1:14" x14ac:dyDescent="0.2">
      <c r="A12" s="18" t="s">
        <v>13</v>
      </c>
      <c r="B12" s="19"/>
      <c r="C12" s="20" t="s">
        <v>14</v>
      </c>
      <c r="D12" s="20" t="s">
        <v>11</v>
      </c>
      <c r="E12" s="21">
        <v>202</v>
      </c>
      <c r="F12" s="22">
        <v>0</v>
      </c>
      <c r="G12" s="22">
        <v>0</v>
      </c>
      <c r="H12" s="22">
        <v>0</v>
      </c>
      <c r="I12" s="151"/>
      <c r="J12" s="151"/>
      <c r="K12" s="151"/>
      <c r="L12" s="151"/>
      <c r="M12" s="151"/>
      <c r="N12" s="151">
        <f t="shared" si="1"/>
        <v>0</v>
      </c>
    </row>
    <row r="13" spans="1:14" x14ac:dyDescent="0.2">
      <c r="A13" s="18" t="s">
        <v>15</v>
      </c>
      <c r="B13" s="19"/>
      <c r="C13" s="23" t="s">
        <v>14</v>
      </c>
      <c r="D13" s="23" t="s">
        <v>11</v>
      </c>
      <c r="E13" s="24">
        <v>82</v>
      </c>
      <c r="F13" s="22">
        <v>0</v>
      </c>
      <c r="G13" s="22">
        <v>0</v>
      </c>
      <c r="H13" s="22">
        <v>0</v>
      </c>
      <c r="I13" s="151"/>
      <c r="J13" s="151"/>
      <c r="K13" s="151"/>
      <c r="L13" s="151"/>
      <c r="M13" s="151"/>
      <c r="N13" s="151">
        <f t="shared" si="1"/>
        <v>0</v>
      </c>
    </row>
    <row r="14" spans="1:14" x14ac:dyDescent="0.2">
      <c r="A14" s="18" t="s">
        <v>16</v>
      </c>
      <c r="B14" s="19"/>
      <c r="C14" s="20" t="s">
        <v>10</v>
      </c>
      <c r="D14" s="20" t="s">
        <v>17</v>
      </c>
      <c r="E14" s="21">
        <v>1025</v>
      </c>
      <c r="F14" s="25">
        <v>0</v>
      </c>
      <c r="G14" s="25">
        <v>0</v>
      </c>
      <c r="H14" s="25">
        <v>0</v>
      </c>
      <c r="I14" s="151"/>
      <c r="J14" s="151"/>
      <c r="K14" s="151"/>
      <c r="L14" s="151"/>
      <c r="M14" s="151"/>
      <c r="N14" s="151">
        <f t="shared" si="1"/>
        <v>0</v>
      </c>
    </row>
    <row r="15" spans="1:14" x14ac:dyDescent="0.2">
      <c r="A15" s="18" t="s">
        <v>18</v>
      </c>
      <c r="B15" s="19"/>
      <c r="C15" s="20" t="s">
        <v>10</v>
      </c>
      <c r="D15" s="20" t="s">
        <v>17</v>
      </c>
      <c r="E15" s="21">
        <v>391</v>
      </c>
      <c r="F15" s="25">
        <v>117</v>
      </c>
      <c r="G15" s="25">
        <v>117</v>
      </c>
      <c r="H15" s="25">
        <v>98</v>
      </c>
      <c r="I15" s="151"/>
      <c r="J15" s="151"/>
      <c r="K15" s="151"/>
      <c r="L15" s="151"/>
      <c r="M15" s="151"/>
      <c r="N15" s="151">
        <f t="shared" si="1"/>
        <v>0</v>
      </c>
    </row>
    <row r="16" spans="1:14" x14ac:dyDescent="0.2">
      <c r="A16" s="26" t="s">
        <v>19</v>
      </c>
      <c r="B16" s="27"/>
      <c r="C16" s="28" t="s">
        <v>10</v>
      </c>
      <c r="D16" s="28" t="s">
        <v>17</v>
      </c>
      <c r="E16" s="29">
        <v>1066</v>
      </c>
      <c r="F16" s="25">
        <v>250</v>
      </c>
      <c r="G16" s="25">
        <v>250</v>
      </c>
      <c r="H16" s="25">
        <v>200</v>
      </c>
      <c r="I16" s="151"/>
      <c r="J16" s="151"/>
      <c r="K16" s="151"/>
      <c r="L16" s="151"/>
      <c r="M16" s="151"/>
      <c r="N16" s="151">
        <f t="shared" si="1"/>
        <v>0</v>
      </c>
    </row>
    <row r="17" spans="1:14" x14ac:dyDescent="0.2">
      <c r="A17" s="26" t="s">
        <v>20</v>
      </c>
      <c r="B17" s="27"/>
      <c r="C17" s="28" t="s">
        <v>21</v>
      </c>
      <c r="D17" s="28" t="s">
        <v>11</v>
      </c>
      <c r="E17" s="29">
        <f>2406480*177.721/1000000</f>
        <v>427.68203208</v>
      </c>
      <c r="F17" s="25">
        <v>100</v>
      </c>
      <c r="G17" s="25">
        <v>100</v>
      </c>
      <c r="H17" s="25">
        <v>100</v>
      </c>
      <c r="I17" s="151"/>
      <c r="J17" s="151"/>
      <c r="K17" s="151"/>
      <c r="L17" s="151">
        <v>38</v>
      </c>
      <c r="M17" s="151"/>
      <c r="N17" s="151">
        <f t="shared" si="1"/>
        <v>38</v>
      </c>
    </row>
    <row r="18" spans="1:14" x14ac:dyDescent="0.2">
      <c r="A18" s="18" t="s">
        <v>22</v>
      </c>
      <c r="B18" s="30"/>
      <c r="C18" s="20" t="s">
        <v>10</v>
      </c>
      <c r="D18" s="20" t="s">
        <v>11</v>
      </c>
      <c r="E18" s="21">
        <v>1066.326</v>
      </c>
      <c r="F18" s="22"/>
      <c r="G18" s="22"/>
      <c r="H18" s="22">
        <v>0</v>
      </c>
      <c r="I18" s="151"/>
      <c r="J18" s="151"/>
      <c r="K18" s="151"/>
      <c r="L18" s="151"/>
      <c r="M18" s="151"/>
      <c r="N18" s="151">
        <f t="shared" si="1"/>
        <v>0</v>
      </c>
    </row>
    <row r="19" spans="1:14" x14ac:dyDescent="0.2">
      <c r="A19" s="27" t="s">
        <v>23</v>
      </c>
      <c r="B19" s="28"/>
      <c r="C19" s="28" t="s">
        <v>24</v>
      </c>
      <c r="D19" s="28" t="s">
        <v>17</v>
      </c>
      <c r="E19" s="29">
        <f>6*177.721</f>
        <v>1066.326</v>
      </c>
      <c r="F19" s="25">
        <v>101</v>
      </c>
      <c r="G19" s="25">
        <v>101</v>
      </c>
      <c r="H19" s="25">
        <v>0</v>
      </c>
      <c r="I19" s="151"/>
      <c r="J19" s="151"/>
      <c r="K19" s="151"/>
      <c r="L19" s="151"/>
      <c r="M19" s="151"/>
      <c r="N19" s="151">
        <f t="shared" si="1"/>
        <v>0</v>
      </c>
    </row>
    <row r="20" spans="1:14" x14ac:dyDescent="0.2">
      <c r="A20" s="18" t="s">
        <v>25</v>
      </c>
      <c r="B20" s="30"/>
      <c r="C20" s="20" t="s">
        <v>26</v>
      </c>
      <c r="D20" s="20" t="s">
        <v>17</v>
      </c>
      <c r="E20" s="21">
        <v>807</v>
      </c>
      <c r="F20" s="25">
        <v>0</v>
      </c>
      <c r="G20" s="25">
        <v>0</v>
      </c>
      <c r="H20" s="25">
        <v>0</v>
      </c>
      <c r="I20" s="151"/>
      <c r="J20" s="151"/>
      <c r="K20" s="151"/>
      <c r="L20" s="151"/>
      <c r="M20" s="151"/>
      <c r="N20" s="151">
        <f t="shared" si="1"/>
        <v>0</v>
      </c>
    </row>
    <row r="21" spans="1:14" x14ac:dyDescent="0.2">
      <c r="A21" s="18" t="s">
        <v>27</v>
      </c>
      <c r="B21" s="20"/>
      <c r="C21" s="20" t="s">
        <v>26</v>
      </c>
      <c r="D21" s="20" t="s">
        <v>17</v>
      </c>
      <c r="E21" s="21">
        <v>888</v>
      </c>
      <c r="F21" s="25">
        <v>78</v>
      </c>
      <c r="G21" s="25">
        <v>0</v>
      </c>
      <c r="H21" s="25">
        <v>0</v>
      </c>
      <c r="I21" s="151"/>
      <c r="J21" s="151"/>
      <c r="K21" s="151"/>
      <c r="L21" s="151"/>
      <c r="M21" s="151"/>
      <c r="N21" s="151">
        <f t="shared" si="1"/>
        <v>0</v>
      </c>
    </row>
    <row r="22" spans="1:14" x14ac:dyDescent="0.2">
      <c r="A22" s="26" t="s">
        <v>28</v>
      </c>
      <c r="B22" s="27"/>
      <c r="C22" s="28" t="s">
        <v>29</v>
      </c>
      <c r="D22" s="28" t="s">
        <v>17</v>
      </c>
      <c r="E22" s="29">
        <v>2786</v>
      </c>
      <c r="F22" s="25">
        <v>170</v>
      </c>
      <c r="G22" s="25">
        <v>170</v>
      </c>
      <c r="H22" s="25">
        <v>30</v>
      </c>
      <c r="I22" s="151"/>
      <c r="J22" s="151"/>
      <c r="K22" s="151"/>
      <c r="L22" s="151"/>
      <c r="M22" s="151"/>
      <c r="N22" s="151">
        <f t="shared" si="1"/>
        <v>0</v>
      </c>
    </row>
    <row r="23" spans="1:14" x14ac:dyDescent="0.2">
      <c r="A23" s="31" t="s">
        <v>30</v>
      </c>
      <c r="B23" s="19" t="s">
        <v>31</v>
      </c>
      <c r="C23" s="20" t="s">
        <v>29</v>
      </c>
      <c r="D23" s="20" t="s">
        <v>11</v>
      </c>
      <c r="E23" s="21">
        <v>3380</v>
      </c>
      <c r="F23" s="25">
        <v>250</v>
      </c>
      <c r="G23" s="25">
        <v>250</v>
      </c>
      <c r="H23" s="25">
        <v>150</v>
      </c>
      <c r="I23" s="151">
        <v>56</v>
      </c>
      <c r="J23" s="151">
        <v>7</v>
      </c>
      <c r="K23" s="151">
        <v>11</v>
      </c>
      <c r="L23" s="151"/>
      <c r="M23" s="151">
        <v>6</v>
      </c>
      <c r="N23" s="151">
        <f t="shared" si="1"/>
        <v>80</v>
      </c>
    </row>
    <row r="24" spans="1:14" x14ac:dyDescent="0.2">
      <c r="A24" s="18" t="s">
        <v>32</v>
      </c>
      <c r="B24" s="19"/>
      <c r="C24" s="20" t="s">
        <v>33</v>
      </c>
      <c r="D24" s="20" t="s">
        <v>11</v>
      </c>
      <c r="E24" s="21">
        <v>710.88400000000001</v>
      </c>
      <c r="F24" s="25">
        <v>100</v>
      </c>
      <c r="G24" s="25">
        <v>100</v>
      </c>
      <c r="H24" s="25">
        <v>0</v>
      </c>
      <c r="I24" s="151"/>
      <c r="J24" s="151"/>
      <c r="K24" s="151"/>
      <c r="L24" s="151"/>
      <c r="M24" s="151"/>
      <c r="N24" s="151">
        <f t="shared" si="1"/>
        <v>0</v>
      </c>
    </row>
    <row r="25" spans="1:14" x14ac:dyDescent="0.2">
      <c r="A25" s="32" t="s">
        <v>34</v>
      </c>
      <c r="B25" s="33"/>
      <c r="C25" s="34" t="s">
        <v>24</v>
      </c>
      <c r="D25" s="34" t="s">
        <v>17</v>
      </c>
      <c r="E25" s="35">
        <v>446</v>
      </c>
      <c r="F25" s="36">
        <v>44</v>
      </c>
      <c r="G25" s="36">
        <v>44</v>
      </c>
      <c r="H25" s="36">
        <v>145</v>
      </c>
      <c r="I25" s="151"/>
      <c r="J25" s="151"/>
      <c r="K25" s="151"/>
      <c r="L25" s="151"/>
      <c r="M25" s="151"/>
      <c r="N25" s="151">
        <f t="shared" si="1"/>
        <v>0</v>
      </c>
    </row>
    <row r="26" spans="1:14" x14ac:dyDescent="0.2">
      <c r="A26" s="32" t="s">
        <v>34</v>
      </c>
      <c r="B26" s="33"/>
      <c r="C26" s="34" t="s">
        <v>24</v>
      </c>
      <c r="D26" s="34" t="s">
        <v>35</v>
      </c>
      <c r="E26" s="35">
        <v>888</v>
      </c>
      <c r="F26" s="36">
        <v>0</v>
      </c>
      <c r="G26" s="36">
        <v>78</v>
      </c>
      <c r="H26" s="36">
        <v>75</v>
      </c>
      <c r="I26" s="151"/>
      <c r="J26" s="151"/>
      <c r="K26" s="151"/>
      <c r="L26" s="151">
        <v>5</v>
      </c>
      <c r="M26" s="151">
        <v>22</v>
      </c>
      <c r="N26" s="151">
        <f t="shared" si="1"/>
        <v>27</v>
      </c>
    </row>
    <row r="27" spans="1:14" x14ac:dyDescent="0.2">
      <c r="A27" s="26" t="s">
        <v>36</v>
      </c>
      <c r="B27" s="27"/>
      <c r="C27" s="28" t="s">
        <v>24</v>
      </c>
      <c r="D27" s="28" t="s">
        <v>11</v>
      </c>
      <c r="E27" s="29">
        <v>3554</v>
      </c>
      <c r="F27" s="37">
        <v>1750</v>
      </c>
      <c r="G27" s="37">
        <v>1750</v>
      </c>
      <c r="H27" s="37">
        <v>750</v>
      </c>
      <c r="I27" s="151"/>
      <c r="J27" s="151">
        <v>39</v>
      </c>
      <c r="K27" s="151">
        <v>30</v>
      </c>
      <c r="L27" s="151"/>
      <c r="M27" s="151"/>
      <c r="N27" s="151">
        <f t="shared" si="1"/>
        <v>69</v>
      </c>
    </row>
    <row r="28" spans="1:14" x14ac:dyDescent="0.2">
      <c r="A28" s="18" t="s">
        <v>37</v>
      </c>
      <c r="B28" s="19"/>
      <c r="C28" s="20" t="s">
        <v>29</v>
      </c>
      <c r="D28" s="20" t="s">
        <v>11</v>
      </c>
      <c r="E28" s="21">
        <v>902</v>
      </c>
      <c r="F28" s="25">
        <v>100</v>
      </c>
      <c r="G28" s="25">
        <v>100</v>
      </c>
      <c r="H28" s="25">
        <v>0</v>
      </c>
      <c r="I28" s="151"/>
      <c r="J28" s="151"/>
      <c r="K28" s="151"/>
      <c r="L28" s="151"/>
      <c r="M28" s="151"/>
      <c r="N28" s="151">
        <f t="shared" si="1"/>
        <v>0</v>
      </c>
    </row>
    <row r="29" spans="1:14" x14ac:dyDescent="0.2">
      <c r="A29" s="18" t="s">
        <v>38</v>
      </c>
      <c r="B29" s="19"/>
      <c r="C29" s="20" t="s">
        <v>39</v>
      </c>
      <c r="D29" s="20" t="s">
        <v>11</v>
      </c>
      <c r="E29" s="21">
        <v>675</v>
      </c>
      <c r="F29" s="25">
        <v>650</v>
      </c>
      <c r="G29" s="25">
        <v>650</v>
      </c>
      <c r="H29" s="25">
        <v>650</v>
      </c>
      <c r="I29" s="151"/>
      <c r="J29" s="151"/>
      <c r="K29" s="151"/>
      <c r="L29" s="151"/>
      <c r="M29" s="151"/>
      <c r="N29" s="151">
        <f t="shared" si="1"/>
        <v>0</v>
      </c>
    </row>
    <row r="30" spans="1:14" x14ac:dyDescent="0.2">
      <c r="A30" s="38" t="s">
        <v>40</v>
      </c>
      <c r="B30" s="39" t="s">
        <v>7</v>
      </c>
      <c r="C30" s="40" t="s">
        <v>41</v>
      </c>
      <c r="D30" s="40" t="s">
        <v>11</v>
      </c>
      <c r="E30" s="41">
        <v>5400</v>
      </c>
      <c r="F30" s="22">
        <v>300</v>
      </c>
      <c r="G30" s="22">
        <v>300</v>
      </c>
      <c r="H30" s="22">
        <v>100</v>
      </c>
      <c r="I30" s="151"/>
      <c r="J30" s="151"/>
      <c r="K30" s="151"/>
      <c r="L30" s="151"/>
      <c r="M30" s="151"/>
      <c r="N30" s="151">
        <f t="shared" si="1"/>
        <v>0</v>
      </c>
    </row>
    <row r="31" spans="1:14" ht="12" thickBot="1" x14ac:dyDescent="0.25">
      <c r="A31" s="42" t="s">
        <v>7</v>
      </c>
      <c r="B31" s="42" t="s">
        <v>7</v>
      </c>
      <c r="C31" s="43" t="s">
        <v>7</v>
      </c>
      <c r="D31" s="43" t="s">
        <v>7</v>
      </c>
      <c r="E31" s="43" t="s">
        <v>7</v>
      </c>
      <c r="F31" s="1"/>
      <c r="G31" s="1"/>
    </row>
    <row r="32" spans="1:14" ht="12" thickBot="1" x14ac:dyDescent="0.25">
      <c r="A32" s="44" t="s">
        <v>42</v>
      </c>
      <c r="B32" s="45"/>
      <c r="C32" s="45"/>
      <c r="D32" s="46"/>
      <c r="E32" s="16">
        <f t="shared" ref="E32:N32" si="2">SUM(E34:E41)</f>
        <v>2795.1389799999997</v>
      </c>
      <c r="F32" s="16">
        <f t="shared" si="2"/>
        <v>481</v>
      </c>
      <c r="G32" s="16">
        <f t="shared" si="2"/>
        <v>481</v>
      </c>
      <c r="H32" s="16">
        <f t="shared" si="2"/>
        <v>156</v>
      </c>
      <c r="I32" s="16">
        <f t="shared" si="2"/>
        <v>0</v>
      </c>
      <c r="J32" s="16">
        <f t="shared" si="2"/>
        <v>0</v>
      </c>
      <c r="K32" s="16">
        <f t="shared" si="2"/>
        <v>0</v>
      </c>
      <c r="L32" s="16">
        <f t="shared" si="2"/>
        <v>0</v>
      </c>
      <c r="M32" s="16">
        <f>SUM(M34:M41)</f>
        <v>0</v>
      </c>
      <c r="N32" s="16">
        <f t="shared" si="2"/>
        <v>0</v>
      </c>
    </row>
    <row r="33" spans="1:14" x14ac:dyDescent="0.2">
      <c r="A33" s="42" t="s">
        <v>7</v>
      </c>
      <c r="B33" s="42" t="s">
        <v>7</v>
      </c>
      <c r="C33" s="43" t="s">
        <v>7</v>
      </c>
      <c r="D33" s="43" t="s">
        <v>7</v>
      </c>
      <c r="E33" s="43" t="s">
        <v>7</v>
      </c>
      <c r="F33" s="1"/>
      <c r="G33" s="1"/>
    </row>
    <row r="34" spans="1:14" x14ac:dyDescent="0.2">
      <c r="A34" s="18" t="s">
        <v>43</v>
      </c>
      <c r="B34" s="19"/>
      <c r="C34" s="20" t="s">
        <v>44</v>
      </c>
      <c r="D34" s="20" t="s">
        <v>11</v>
      </c>
      <c r="E34" s="21">
        <v>956.13897999999995</v>
      </c>
      <c r="F34" s="47">
        <v>150</v>
      </c>
      <c r="G34" s="47">
        <v>150</v>
      </c>
      <c r="H34" s="47">
        <v>0</v>
      </c>
      <c r="I34" s="151"/>
      <c r="J34" s="151"/>
      <c r="K34" s="151"/>
      <c r="L34" s="151"/>
      <c r="M34" s="151"/>
      <c r="N34" s="151">
        <f>SUM(I34:M34)</f>
        <v>0</v>
      </c>
    </row>
    <row r="35" spans="1:14" x14ac:dyDescent="0.2">
      <c r="A35" s="18" t="s">
        <v>45</v>
      </c>
      <c r="B35" s="20"/>
      <c r="C35" s="20" t="s">
        <v>44</v>
      </c>
      <c r="D35" s="20" t="s">
        <v>11</v>
      </c>
      <c r="E35" s="21">
        <v>667</v>
      </c>
      <c r="F35" s="47">
        <v>50</v>
      </c>
      <c r="G35" s="47">
        <v>50</v>
      </c>
      <c r="H35" s="47">
        <v>50</v>
      </c>
      <c r="I35" s="151"/>
      <c r="J35" s="151"/>
      <c r="K35" s="151"/>
      <c r="L35" s="151"/>
      <c r="M35" s="151"/>
      <c r="N35" s="151">
        <f t="shared" ref="N35:N41" si="3">SUM(I35:M35)</f>
        <v>0</v>
      </c>
    </row>
    <row r="36" spans="1:14" x14ac:dyDescent="0.2">
      <c r="A36" s="18" t="s">
        <v>46</v>
      </c>
      <c r="B36" s="20"/>
      <c r="C36" s="20" t="s">
        <v>47</v>
      </c>
      <c r="D36" s="20" t="s">
        <v>11</v>
      </c>
      <c r="E36" s="21">
        <v>29</v>
      </c>
      <c r="F36" s="47">
        <v>20</v>
      </c>
      <c r="G36" s="47">
        <v>20</v>
      </c>
      <c r="H36" s="47">
        <v>20</v>
      </c>
      <c r="I36" s="151"/>
      <c r="J36" s="151"/>
      <c r="K36" s="151"/>
      <c r="L36" s="151"/>
      <c r="M36" s="151"/>
      <c r="N36" s="151">
        <f t="shared" si="3"/>
        <v>0</v>
      </c>
    </row>
    <row r="37" spans="1:14" x14ac:dyDescent="0.2">
      <c r="A37" s="48" t="s">
        <v>48</v>
      </c>
      <c r="B37" s="28"/>
      <c r="C37" s="28" t="s">
        <v>49</v>
      </c>
      <c r="D37" s="28" t="s">
        <v>11</v>
      </c>
      <c r="E37" s="29">
        <v>109</v>
      </c>
      <c r="F37" s="47">
        <v>109</v>
      </c>
      <c r="G37" s="47">
        <v>109</v>
      </c>
      <c r="H37" s="47">
        <v>0</v>
      </c>
      <c r="I37" s="151"/>
      <c r="J37" s="151"/>
      <c r="K37" s="151"/>
      <c r="L37" s="151"/>
      <c r="M37" s="151"/>
      <c r="N37" s="151">
        <f t="shared" si="3"/>
        <v>0</v>
      </c>
    </row>
    <row r="38" spans="1:14" x14ac:dyDescent="0.2">
      <c r="A38" s="48" t="s">
        <v>50</v>
      </c>
      <c r="B38" s="28"/>
      <c r="C38" s="28" t="s">
        <v>49</v>
      </c>
      <c r="D38" s="28" t="s">
        <v>11</v>
      </c>
      <c r="E38" s="29">
        <v>66</v>
      </c>
      <c r="F38" s="47">
        <v>66</v>
      </c>
      <c r="G38" s="47">
        <v>66</v>
      </c>
      <c r="H38" s="47">
        <v>0</v>
      </c>
      <c r="I38" s="151"/>
      <c r="J38" s="151"/>
      <c r="K38" s="151"/>
      <c r="L38" s="151"/>
      <c r="M38" s="151"/>
      <c r="N38" s="151">
        <f t="shared" si="3"/>
        <v>0</v>
      </c>
    </row>
    <row r="39" spans="1:14" x14ac:dyDescent="0.2">
      <c r="A39" s="48" t="s">
        <v>51</v>
      </c>
      <c r="B39" s="28"/>
      <c r="C39" s="28" t="s">
        <v>49</v>
      </c>
      <c r="D39" s="28" t="s">
        <v>11</v>
      </c>
      <c r="E39" s="29">
        <v>29</v>
      </c>
      <c r="F39" s="47">
        <v>29</v>
      </c>
      <c r="G39" s="47">
        <v>29</v>
      </c>
      <c r="H39" s="47">
        <v>29</v>
      </c>
      <c r="I39" s="151"/>
      <c r="J39" s="151"/>
      <c r="K39" s="151"/>
      <c r="L39" s="151"/>
      <c r="M39" s="151"/>
      <c r="N39" s="151">
        <f t="shared" si="3"/>
        <v>0</v>
      </c>
    </row>
    <row r="40" spans="1:14" x14ac:dyDescent="0.2">
      <c r="A40" s="48" t="s">
        <v>52</v>
      </c>
      <c r="B40" s="28"/>
      <c r="C40" s="28" t="s">
        <v>49</v>
      </c>
      <c r="D40" s="28" t="s">
        <v>11</v>
      </c>
      <c r="E40" s="29">
        <v>341</v>
      </c>
      <c r="F40" s="47">
        <v>57</v>
      </c>
      <c r="G40" s="47">
        <v>57</v>
      </c>
      <c r="H40" s="47">
        <v>57</v>
      </c>
      <c r="I40" s="151"/>
      <c r="J40" s="151"/>
      <c r="K40" s="151"/>
      <c r="L40" s="151"/>
      <c r="M40" s="151"/>
      <c r="N40" s="151">
        <f t="shared" si="3"/>
        <v>0</v>
      </c>
    </row>
    <row r="41" spans="1:14" x14ac:dyDescent="0.2">
      <c r="A41" s="18" t="s">
        <v>53</v>
      </c>
      <c r="B41" s="20"/>
      <c r="C41" s="20" t="s">
        <v>54</v>
      </c>
      <c r="D41" s="20" t="s">
        <v>11</v>
      </c>
      <c r="E41" s="21">
        <v>598</v>
      </c>
      <c r="F41" s="47">
        <v>0</v>
      </c>
      <c r="G41" s="47">
        <v>0</v>
      </c>
      <c r="H41" s="47">
        <v>0</v>
      </c>
      <c r="I41" s="151"/>
      <c r="J41" s="151"/>
      <c r="K41" s="151"/>
      <c r="L41" s="151"/>
      <c r="M41" s="151"/>
      <c r="N41" s="151">
        <f t="shared" si="3"/>
        <v>0</v>
      </c>
    </row>
    <row r="42" spans="1:14" ht="12" thickBot="1" x14ac:dyDescent="0.25">
      <c r="A42" s="42" t="s">
        <v>7</v>
      </c>
      <c r="B42" s="42" t="s">
        <v>7</v>
      </c>
      <c r="C42" s="43" t="s">
        <v>7</v>
      </c>
      <c r="D42" s="43" t="s">
        <v>7</v>
      </c>
      <c r="E42" s="43" t="s">
        <v>7</v>
      </c>
      <c r="F42" s="1"/>
      <c r="G42" s="1"/>
    </row>
    <row r="43" spans="1:14" ht="12" thickBot="1" x14ac:dyDescent="0.25">
      <c r="A43" s="13" t="s">
        <v>55</v>
      </c>
      <c r="B43" s="14"/>
      <c r="C43" s="49"/>
      <c r="D43" s="46"/>
      <c r="E43" s="16">
        <f t="shared" ref="E43:N43" si="4">SUM(E45:E67)</f>
        <v>121922.489</v>
      </c>
      <c r="F43" s="16">
        <f t="shared" si="4"/>
        <v>7611</v>
      </c>
      <c r="G43" s="16">
        <f t="shared" si="4"/>
        <v>7611</v>
      </c>
      <c r="H43" s="16">
        <f t="shared" si="4"/>
        <v>2740</v>
      </c>
      <c r="I43" s="16">
        <f t="shared" si="4"/>
        <v>233</v>
      </c>
      <c r="J43" s="16">
        <f t="shared" si="4"/>
        <v>78</v>
      </c>
      <c r="K43" s="16">
        <f t="shared" si="4"/>
        <v>107</v>
      </c>
      <c r="L43" s="16">
        <f t="shared" si="4"/>
        <v>41</v>
      </c>
      <c r="M43" s="16">
        <f>SUM(M45:M67)</f>
        <v>236</v>
      </c>
      <c r="N43" s="16">
        <f t="shared" si="4"/>
        <v>695</v>
      </c>
    </row>
    <row r="44" spans="1:14" x14ac:dyDescent="0.2">
      <c r="A44" s="42" t="s">
        <v>7</v>
      </c>
      <c r="B44" s="42" t="s">
        <v>7</v>
      </c>
      <c r="C44" s="43" t="s">
        <v>7</v>
      </c>
      <c r="D44" s="43" t="s">
        <v>7</v>
      </c>
      <c r="E44" s="43" t="s">
        <v>7</v>
      </c>
      <c r="F44" s="1"/>
      <c r="G44" s="1"/>
    </row>
    <row r="45" spans="1:14" x14ac:dyDescent="0.2">
      <c r="A45" s="18" t="s">
        <v>56</v>
      </c>
      <c r="B45" s="22"/>
      <c r="C45" s="20" t="s">
        <v>57</v>
      </c>
      <c r="D45" s="20" t="s">
        <v>17</v>
      </c>
      <c r="E45" s="21">
        <v>5268</v>
      </c>
      <c r="F45" s="25">
        <v>600</v>
      </c>
      <c r="G45" s="25">
        <v>600</v>
      </c>
      <c r="H45" s="25">
        <v>400</v>
      </c>
      <c r="I45" s="151"/>
      <c r="J45" s="151"/>
      <c r="K45" s="151"/>
      <c r="L45" s="151"/>
      <c r="M45" s="151">
        <v>58</v>
      </c>
      <c r="N45" s="151">
        <f>SUM(I45:M45)</f>
        <v>58</v>
      </c>
    </row>
    <row r="46" spans="1:14" x14ac:dyDescent="0.2">
      <c r="A46" s="18" t="s">
        <v>58</v>
      </c>
      <c r="B46" s="30"/>
      <c r="C46" s="20" t="s">
        <v>24</v>
      </c>
      <c r="D46" s="20" t="s">
        <v>17</v>
      </c>
      <c r="E46" s="21">
        <v>4167</v>
      </c>
      <c r="F46" s="25">
        <v>643</v>
      </c>
      <c r="G46" s="25">
        <v>643</v>
      </c>
      <c r="H46" s="25">
        <v>399</v>
      </c>
      <c r="I46" s="151">
        <v>62</v>
      </c>
      <c r="J46" s="151">
        <v>78</v>
      </c>
      <c r="K46" s="151">
        <v>107</v>
      </c>
      <c r="L46" s="151"/>
      <c r="M46" s="151">
        <v>150</v>
      </c>
      <c r="N46" s="151">
        <f t="shared" ref="N46:N67" si="5">SUM(I46:M46)</f>
        <v>397</v>
      </c>
    </row>
    <row r="47" spans="1:14" x14ac:dyDescent="0.2">
      <c r="A47" s="18" t="s">
        <v>56</v>
      </c>
      <c r="B47" s="30"/>
      <c r="C47" s="20" t="s">
        <v>59</v>
      </c>
      <c r="D47" s="20" t="s">
        <v>17</v>
      </c>
      <c r="E47" s="21">
        <v>4776</v>
      </c>
      <c r="F47" s="25">
        <v>500</v>
      </c>
      <c r="G47" s="25">
        <v>500</v>
      </c>
      <c r="H47" s="25">
        <v>300</v>
      </c>
      <c r="I47" s="151"/>
      <c r="J47" s="151"/>
      <c r="K47" s="151"/>
      <c r="L47" s="151"/>
      <c r="M47" s="151"/>
      <c r="N47" s="151">
        <f t="shared" si="5"/>
        <v>0</v>
      </c>
    </row>
    <row r="48" spans="1:14" x14ac:dyDescent="0.2">
      <c r="A48" s="50" t="s">
        <v>203</v>
      </c>
      <c r="B48" s="51"/>
      <c r="C48" s="52" t="s">
        <v>29</v>
      </c>
      <c r="D48" s="52" t="s">
        <v>17</v>
      </c>
      <c r="E48" s="53">
        <v>2602</v>
      </c>
      <c r="F48" s="25">
        <v>0</v>
      </c>
      <c r="G48" s="25">
        <v>0</v>
      </c>
      <c r="H48" s="25">
        <v>0</v>
      </c>
      <c r="I48" s="151"/>
      <c r="J48" s="151"/>
      <c r="K48" s="151"/>
      <c r="L48" s="151"/>
      <c r="M48" s="151"/>
      <c r="N48" s="151">
        <f t="shared" si="5"/>
        <v>0</v>
      </c>
    </row>
    <row r="49" spans="1:14" x14ac:dyDescent="0.2">
      <c r="A49" s="18" t="s">
        <v>60</v>
      </c>
      <c r="B49" s="20" t="s">
        <v>61</v>
      </c>
      <c r="C49" s="20" t="s">
        <v>57</v>
      </c>
      <c r="D49" s="20" t="s">
        <v>17</v>
      </c>
      <c r="E49" s="21">
        <v>17322</v>
      </c>
      <c r="F49" s="25">
        <v>400</v>
      </c>
      <c r="G49" s="25">
        <v>400</v>
      </c>
      <c r="H49" s="25">
        <v>200</v>
      </c>
      <c r="I49" s="151"/>
      <c r="J49" s="151"/>
      <c r="K49" s="151"/>
      <c r="L49" s="151"/>
      <c r="M49" s="151"/>
      <c r="N49" s="151">
        <f t="shared" si="5"/>
        <v>0</v>
      </c>
    </row>
    <row r="50" spans="1:14" x14ac:dyDescent="0.2">
      <c r="A50" s="18" t="s">
        <v>60</v>
      </c>
      <c r="B50" s="20" t="s">
        <v>61</v>
      </c>
      <c r="C50" s="20" t="s">
        <v>59</v>
      </c>
      <c r="D50" s="20" t="s">
        <v>17</v>
      </c>
      <c r="E50" s="21">
        <v>3389</v>
      </c>
      <c r="F50" s="25">
        <v>500</v>
      </c>
      <c r="G50" s="25">
        <v>500</v>
      </c>
      <c r="H50" s="25">
        <v>200</v>
      </c>
      <c r="I50" s="151"/>
      <c r="J50" s="151"/>
      <c r="K50" s="151"/>
      <c r="L50" s="151"/>
      <c r="M50" s="151"/>
      <c r="N50" s="151">
        <f t="shared" si="5"/>
        <v>0</v>
      </c>
    </row>
    <row r="51" spans="1:14" x14ac:dyDescent="0.2">
      <c r="A51" s="18" t="s">
        <v>62</v>
      </c>
      <c r="B51" s="20" t="s">
        <v>61</v>
      </c>
      <c r="C51" s="20" t="s">
        <v>57</v>
      </c>
      <c r="D51" s="20" t="s">
        <v>17</v>
      </c>
      <c r="E51" s="21">
        <v>5845</v>
      </c>
      <c r="F51" s="25">
        <v>0</v>
      </c>
      <c r="G51" s="25">
        <v>0</v>
      </c>
      <c r="H51" s="25"/>
      <c r="I51" s="151"/>
      <c r="J51" s="151"/>
      <c r="K51" s="151"/>
      <c r="L51" s="151"/>
      <c r="M51" s="151"/>
      <c r="N51" s="151">
        <f t="shared" si="5"/>
        <v>0</v>
      </c>
    </row>
    <row r="52" spans="1:14" x14ac:dyDescent="0.2">
      <c r="A52" s="18" t="s">
        <v>63</v>
      </c>
      <c r="B52" s="20" t="s">
        <v>61</v>
      </c>
      <c r="C52" s="20" t="s">
        <v>57</v>
      </c>
      <c r="D52" s="20" t="s">
        <v>17</v>
      </c>
      <c r="E52" s="21">
        <v>11690</v>
      </c>
      <c r="F52" s="25">
        <v>600</v>
      </c>
      <c r="G52" s="25">
        <v>600</v>
      </c>
      <c r="H52" s="25">
        <v>300</v>
      </c>
      <c r="I52" s="151">
        <v>152</v>
      </c>
      <c r="J52" s="151"/>
      <c r="K52" s="151"/>
      <c r="L52" s="151"/>
      <c r="M52" s="151">
        <v>7</v>
      </c>
      <c r="N52" s="151">
        <f t="shared" si="5"/>
        <v>159</v>
      </c>
    </row>
    <row r="53" spans="1:14" x14ac:dyDescent="0.2">
      <c r="A53" s="18" t="s">
        <v>64</v>
      </c>
      <c r="B53" s="20" t="s">
        <v>61</v>
      </c>
      <c r="C53" s="20" t="s">
        <v>65</v>
      </c>
      <c r="D53" s="20" t="s">
        <v>17</v>
      </c>
      <c r="E53" s="21">
        <v>7570</v>
      </c>
      <c r="F53" s="25">
        <v>1618</v>
      </c>
      <c r="G53" s="25">
        <v>1618</v>
      </c>
      <c r="H53" s="25">
        <v>0</v>
      </c>
      <c r="I53" s="151"/>
      <c r="J53" s="151"/>
      <c r="K53" s="151"/>
      <c r="L53" s="151"/>
      <c r="M53" s="151"/>
      <c r="N53" s="151">
        <f t="shared" si="5"/>
        <v>0</v>
      </c>
    </row>
    <row r="54" spans="1:14" x14ac:dyDescent="0.2">
      <c r="A54" s="18" t="s">
        <v>66</v>
      </c>
      <c r="B54" s="20"/>
      <c r="C54" s="20" t="s">
        <v>41</v>
      </c>
      <c r="D54" s="20" t="s">
        <v>11</v>
      </c>
      <c r="E54" s="21">
        <v>4900</v>
      </c>
      <c r="F54" s="47">
        <v>200</v>
      </c>
      <c r="G54" s="47">
        <v>200</v>
      </c>
      <c r="H54" s="47">
        <v>100</v>
      </c>
      <c r="I54" s="151"/>
      <c r="J54" s="151"/>
      <c r="K54" s="151"/>
      <c r="L54" s="151"/>
      <c r="M54" s="151"/>
      <c r="N54" s="151">
        <f t="shared" si="5"/>
        <v>0</v>
      </c>
    </row>
    <row r="55" spans="1:14" x14ac:dyDescent="0.2">
      <c r="A55" s="18" t="s">
        <v>67</v>
      </c>
      <c r="B55" s="19"/>
      <c r="C55" s="20" t="s">
        <v>68</v>
      </c>
      <c r="D55" s="20" t="s">
        <v>11</v>
      </c>
      <c r="E55" s="20">
        <v>1058</v>
      </c>
      <c r="F55" s="47">
        <v>50</v>
      </c>
      <c r="G55" s="47">
        <v>50</v>
      </c>
      <c r="H55" s="47">
        <v>50</v>
      </c>
      <c r="I55" s="151"/>
      <c r="J55" s="151"/>
      <c r="K55" s="151"/>
      <c r="L55" s="151"/>
      <c r="M55" s="151"/>
      <c r="N55" s="151">
        <f t="shared" si="5"/>
        <v>0</v>
      </c>
    </row>
    <row r="56" spans="1:14" x14ac:dyDescent="0.2">
      <c r="A56" s="18" t="s">
        <v>69</v>
      </c>
      <c r="B56" s="19"/>
      <c r="C56" s="20" t="s">
        <v>68</v>
      </c>
      <c r="D56" s="20" t="s">
        <v>11</v>
      </c>
      <c r="E56" s="20">
        <f>20.2*200</f>
        <v>4040</v>
      </c>
      <c r="F56" s="47">
        <v>350</v>
      </c>
      <c r="G56" s="47">
        <v>350</v>
      </c>
      <c r="H56" s="47">
        <v>200</v>
      </c>
      <c r="I56" s="151"/>
      <c r="J56" s="151"/>
      <c r="K56" s="151"/>
      <c r="L56" s="151"/>
      <c r="M56" s="151"/>
      <c r="N56" s="151">
        <f t="shared" si="5"/>
        <v>0</v>
      </c>
    </row>
    <row r="57" spans="1:14" x14ac:dyDescent="0.2">
      <c r="A57" s="18" t="s">
        <v>201</v>
      </c>
      <c r="B57" s="18"/>
      <c r="C57" s="20" t="s">
        <v>68</v>
      </c>
      <c r="D57" s="20" t="s">
        <v>11</v>
      </c>
      <c r="E57" s="20">
        <f>12*200</f>
        <v>2400</v>
      </c>
      <c r="F57" s="47">
        <v>200</v>
      </c>
      <c r="G57" s="47">
        <v>200</v>
      </c>
      <c r="H57" s="47">
        <v>100</v>
      </c>
      <c r="I57" s="151"/>
      <c r="J57" s="151"/>
      <c r="K57" s="151"/>
      <c r="L57" s="151"/>
      <c r="M57" s="151"/>
      <c r="N57" s="151">
        <f t="shared" si="5"/>
        <v>0</v>
      </c>
    </row>
    <row r="58" spans="1:14" x14ac:dyDescent="0.2">
      <c r="A58" s="18" t="s">
        <v>70</v>
      </c>
      <c r="B58" s="19"/>
      <c r="C58" s="20" t="s">
        <v>71</v>
      </c>
      <c r="D58" s="20" t="s">
        <v>11</v>
      </c>
      <c r="E58" s="20">
        <v>1073</v>
      </c>
      <c r="F58" s="47">
        <v>50</v>
      </c>
      <c r="G58" s="47">
        <v>50</v>
      </c>
      <c r="H58" s="47">
        <v>0</v>
      </c>
      <c r="I58" s="151"/>
      <c r="J58" s="151"/>
      <c r="K58" s="151"/>
      <c r="L58" s="151"/>
      <c r="M58" s="151"/>
      <c r="N58" s="151">
        <f t="shared" si="5"/>
        <v>0</v>
      </c>
    </row>
    <row r="59" spans="1:14" x14ac:dyDescent="0.2">
      <c r="A59" s="18" t="s">
        <v>72</v>
      </c>
      <c r="B59" s="19"/>
      <c r="C59" s="20" t="s">
        <v>68</v>
      </c>
      <c r="D59" s="20" t="s">
        <v>11</v>
      </c>
      <c r="E59" s="20">
        <v>550</v>
      </c>
      <c r="F59" s="25"/>
      <c r="G59" s="25"/>
      <c r="H59" s="25">
        <v>0</v>
      </c>
      <c r="I59" s="151"/>
      <c r="J59" s="151"/>
      <c r="K59" s="151"/>
      <c r="L59" s="151"/>
      <c r="M59" s="151"/>
      <c r="N59" s="151">
        <f t="shared" si="5"/>
        <v>0</v>
      </c>
    </row>
    <row r="60" spans="1:14" x14ac:dyDescent="0.2">
      <c r="A60" s="18" t="s">
        <v>73</v>
      </c>
      <c r="B60" s="19"/>
      <c r="C60" s="20" t="s">
        <v>29</v>
      </c>
      <c r="D60" s="20" t="s">
        <v>11</v>
      </c>
      <c r="E60" s="20">
        <v>956</v>
      </c>
      <c r="F60" s="25">
        <v>0</v>
      </c>
      <c r="G60" s="25">
        <v>0</v>
      </c>
      <c r="H60" s="25">
        <v>0</v>
      </c>
      <c r="I60" s="151"/>
      <c r="J60" s="151"/>
      <c r="K60" s="151"/>
      <c r="L60" s="151"/>
      <c r="M60" s="151"/>
      <c r="N60" s="151">
        <f t="shared" si="5"/>
        <v>0</v>
      </c>
    </row>
    <row r="61" spans="1:14" x14ac:dyDescent="0.2">
      <c r="A61" s="18" t="s">
        <v>74</v>
      </c>
      <c r="B61" s="19"/>
      <c r="C61" s="20" t="s">
        <v>29</v>
      </c>
      <c r="D61" s="20" t="s">
        <v>11</v>
      </c>
      <c r="E61" s="21">
        <v>1599.489</v>
      </c>
      <c r="F61" s="25">
        <v>250</v>
      </c>
      <c r="G61" s="25">
        <v>250</v>
      </c>
      <c r="H61" s="25">
        <v>0</v>
      </c>
      <c r="I61" s="151"/>
      <c r="J61" s="151"/>
      <c r="K61" s="151"/>
      <c r="L61" s="151"/>
      <c r="M61" s="151"/>
      <c r="N61" s="151">
        <f t="shared" si="5"/>
        <v>0</v>
      </c>
    </row>
    <row r="62" spans="1:14" x14ac:dyDescent="0.2">
      <c r="A62" s="18" t="s">
        <v>75</v>
      </c>
      <c r="B62" s="19"/>
      <c r="C62" s="20" t="s">
        <v>29</v>
      </c>
      <c r="D62" s="20" t="s">
        <v>11</v>
      </c>
      <c r="E62" s="20">
        <v>319</v>
      </c>
      <c r="F62" s="25">
        <v>50</v>
      </c>
      <c r="G62" s="25">
        <v>50</v>
      </c>
      <c r="H62" s="25">
        <v>0</v>
      </c>
      <c r="I62" s="151"/>
      <c r="J62" s="151"/>
      <c r="K62" s="151"/>
      <c r="L62" s="151"/>
      <c r="M62" s="151"/>
      <c r="N62" s="151">
        <f t="shared" si="5"/>
        <v>0</v>
      </c>
    </row>
    <row r="63" spans="1:14" x14ac:dyDescent="0.2">
      <c r="A63" s="18" t="s">
        <v>76</v>
      </c>
      <c r="B63" s="19"/>
      <c r="C63" s="20" t="s">
        <v>29</v>
      </c>
      <c r="D63" s="20" t="s">
        <v>11</v>
      </c>
      <c r="E63" s="20">
        <v>963</v>
      </c>
      <c r="F63" s="25">
        <v>50</v>
      </c>
      <c r="G63" s="25">
        <v>50</v>
      </c>
      <c r="H63" s="25">
        <v>0</v>
      </c>
      <c r="I63" s="151"/>
      <c r="J63" s="151"/>
      <c r="K63" s="151"/>
      <c r="L63" s="151"/>
      <c r="M63" s="151"/>
      <c r="N63" s="151">
        <f t="shared" si="5"/>
        <v>0</v>
      </c>
    </row>
    <row r="64" spans="1:14" x14ac:dyDescent="0.2">
      <c r="A64" s="18" t="s">
        <v>77</v>
      </c>
      <c r="B64" s="19"/>
      <c r="C64" s="20" t="s">
        <v>29</v>
      </c>
      <c r="D64" s="20" t="s">
        <v>11</v>
      </c>
      <c r="E64" s="21">
        <v>13000</v>
      </c>
      <c r="F64" s="25">
        <v>100</v>
      </c>
      <c r="G64" s="25">
        <v>100</v>
      </c>
      <c r="H64" s="25">
        <v>100</v>
      </c>
      <c r="I64" s="151">
        <v>19</v>
      </c>
      <c r="J64" s="151"/>
      <c r="K64" s="151"/>
      <c r="L64" s="151"/>
      <c r="M64" s="151">
        <v>21</v>
      </c>
      <c r="N64" s="151">
        <f t="shared" si="5"/>
        <v>40</v>
      </c>
    </row>
    <row r="65" spans="1:14" x14ac:dyDescent="0.2">
      <c r="A65" s="26" t="s">
        <v>78</v>
      </c>
      <c r="B65" s="27"/>
      <c r="C65" s="28" t="s">
        <v>24</v>
      </c>
      <c r="D65" s="28" t="s">
        <v>17</v>
      </c>
      <c r="E65" s="29">
        <v>9774</v>
      </c>
      <c r="F65" s="37">
        <v>450</v>
      </c>
      <c r="G65" s="37">
        <v>450</v>
      </c>
      <c r="H65" s="37">
        <v>391</v>
      </c>
      <c r="I65" s="151"/>
      <c r="J65" s="151"/>
      <c r="K65" s="151"/>
      <c r="L65" s="151">
        <v>41</v>
      </c>
      <c r="M65" s="151"/>
      <c r="N65" s="151">
        <f t="shared" si="5"/>
        <v>41</v>
      </c>
    </row>
    <row r="66" spans="1:14" x14ac:dyDescent="0.2">
      <c r="A66" s="18" t="s">
        <v>79</v>
      </c>
      <c r="B66" s="20" t="s">
        <v>61</v>
      </c>
      <c r="C66" s="20" t="s">
        <v>26</v>
      </c>
      <c r="D66" s="20" t="s">
        <v>17</v>
      </c>
      <c r="E66" s="21">
        <v>13329</v>
      </c>
      <c r="F66" s="25">
        <v>500</v>
      </c>
      <c r="G66" s="25">
        <v>500</v>
      </c>
      <c r="H66" s="25">
        <v>0</v>
      </c>
      <c r="I66" s="151"/>
      <c r="J66" s="151"/>
      <c r="K66" s="151"/>
      <c r="L66" s="151"/>
      <c r="M66" s="151"/>
      <c r="N66" s="151">
        <f t="shared" si="5"/>
        <v>0</v>
      </c>
    </row>
    <row r="67" spans="1:14" x14ac:dyDescent="0.2">
      <c r="A67" s="18" t="s">
        <v>79</v>
      </c>
      <c r="B67" s="20" t="s">
        <v>61</v>
      </c>
      <c r="C67" s="20" t="s">
        <v>26</v>
      </c>
      <c r="D67" s="20" t="s">
        <v>17</v>
      </c>
      <c r="E67" s="21">
        <v>5332</v>
      </c>
      <c r="F67" s="25">
        <v>500</v>
      </c>
      <c r="G67" s="25">
        <v>500</v>
      </c>
      <c r="H67" s="25">
        <v>0</v>
      </c>
      <c r="I67" s="151"/>
      <c r="J67" s="151"/>
      <c r="K67" s="151"/>
      <c r="L67" s="151"/>
      <c r="M67" s="151"/>
      <c r="N67" s="151">
        <f t="shared" si="5"/>
        <v>0</v>
      </c>
    </row>
    <row r="68" spans="1:14" ht="12" thickBot="1" x14ac:dyDescent="0.25">
      <c r="A68" s="54" t="s">
        <v>7</v>
      </c>
      <c r="B68" s="42" t="s">
        <v>7</v>
      </c>
      <c r="C68" s="43" t="s">
        <v>7</v>
      </c>
      <c r="D68" s="43" t="s">
        <v>7</v>
      </c>
      <c r="E68" s="55" t="s">
        <v>7</v>
      </c>
      <c r="F68" s="1"/>
      <c r="G68" s="1"/>
    </row>
    <row r="69" spans="1:14" ht="12" thickBot="1" x14ac:dyDescent="0.25">
      <c r="A69" s="56" t="s">
        <v>80</v>
      </c>
      <c r="B69" s="57"/>
      <c r="C69" s="15"/>
      <c r="D69" s="14"/>
      <c r="E69" s="16">
        <f t="shared" ref="E69:N69" si="6">SUM(E71:E91)</f>
        <v>272976.37343000004</v>
      </c>
      <c r="F69" s="16">
        <f t="shared" si="6"/>
        <v>6169</v>
      </c>
      <c r="G69" s="16">
        <f t="shared" si="6"/>
        <v>6247</v>
      </c>
      <c r="H69" s="16">
        <f t="shared" si="6"/>
        <v>5804</v>
      </c>
      <c r="I69" s="16">
        <f t="shared" si="6"/>
        <v>821</v>
      </c>
      <c r="J69" s="16">
        <f t="shared" si="6"/>
        <v>219</v>
      </c>
      <c r="K69" s="16">
        <f t="shared" si="6"/>
        <v>1</v>
      </c>
      <c r="L69" s="16">
        <f t="shared" si="6"/>
        <v>245</v>
      </c>
      <c r="M69" s="16">
        <f>SUM(M71:M91)</f>
        <v>457</v>
      </c>
      <c r="N69" s="16">
        <f t="shared" si="6"/>
        <v>1743</v>
      </c>
    </row>
    <row r="70" spans="1:14" x14ac:dyDescent="0.2">
      <c r="A70" s="54" t="s">
        <v>7</v>
      </c>
      <c r="B70" s="42" t="s">
        <v>7</v>
      </c>
      <c r="C70" s="43" t="s">
        <v>7</v>
      </c>
      <c r="D70" s="43" t="s">
        <v>7</v>
      </c>
      <c r="E70" s="43" t="s">
        <v>7</v>
      </c>
      <c r="F70" s="1"/>
      <c r="G70" s="1"/>
    </row>
    <row r="71" spans="1:14" x14ac:dyDescent="0.2">
      <c r="A71" s="18" t="s">
        <v>81</v>
      </c>
      <c r="B71" s="20"/>
      <c r="C71" s="20" t="s">
        <v>82</v>
      </c>
      <c r="D71" s="20" t="s">
        <v>17</v>
      </c>
      <c r="E71" s="21">
        <v>2689</v>
      </c>
      <c r="F71" s="25"/>
      <c r="G71" s="25"/>
      <c r="H71" s="25"/>
      <c r="I71" s="151"/>
      <c r="J71" s="151"/>
      <c r="K71" s="151"/>
      <c r="L71" s="151"/>
      <c r="M71" s="151"/>
      <c r="N71" s="151">
        <f>SUM(I71:M71)</f>
        <v>0</v>
      </c>
    </row>
    <row r="72" spans="1:14" x14ac:dyDescent="0.2">
      <c r="A72" s="18" t="s">
        <v>83</v>
      </c>
      <c r="B72" s="20"/>
      <c r="C72" s="20" t="s">
        <v>24</v>
      </c>
      <c r="D72" s="20" t="s">
        <v>17</v>
      </c>
      <c r="E72" s="21">
        <v>921</v>
      </c>
      <c r="F72" s="25">
        <v>0</v>
      </c>
      <c r="G72" s="25">
        <v>0</v>
      </c>
      <c r="H72" s="25"/>
      <c r="I72" s="151"/>
      <c r="J72" s="151"/>
      <c r="K72" s="151"/>
      <c r="L72" s="151"/>
      <c r="M72" s="151"/>
      <c r="N72" s="151">
        <f t="shared" ref="N72:N91" si="7">SUM(I72:M72)</f>
        <v>0</v>
      </c>
    </row>
    <row r="73" spans="1:14" x14ac:dyDescent="0.2">
      <c r="A73" s="58" t="s">
        <v>84</v>
      </c>
      <c r="B73" s="59"/>
      <c r="C73" s="20" t="s">
        <v>59</v>
      </c>
      <c r="D73" s="20" t="s">
        <v>17</v>
      </c>
      <c r="E73" s="21">
        <v>13444</v>
      </c>
      <c r="F73" s="25"/>
      <c r="G73" s="25"/>
      <c r="H73" s="25"/>
      <c r="I73" s="151"/>
      <c r="J73" s="151"/>
      <c r="K73" s="151"/>
      <c r="L73" s="151"/>
      <c r="M73" s="151"/>
      <c r="N73" s="151">
        <f t="shared" si="7"/>
        <v>0</v>
      </c>
    </row>
    <row r="74" spans="1:14" x14ac:dyDescent="0.2">
      <c r="A74" s="60" t="s">
        <v>85</v>
      </c>
      <c r="B74" s="61" t="s">
        <v>61</v>
      </c>
      <c r="C74" s="62" t="s">
        <v>86</v>
      </c>
      <c r="D74" s="62" t="s">
        <v>17</v>
      </c>
      <c r="E74" s="61">
        <v>4798.4670000000006</v>
      </c>
      <c r="F74" s="63">
        <v>700</v>
      </c>
      <c r="G74" s="63">
        <v>700</v>
      </c>
      <c r="H74" s="63">
        <v>1500</v>
      </c>
      <c r="I74" s="151">
        <v>572</v>
      </c>
      <c r="J74" s="151"/>
      <c r="K74" s="151"/>
      <c r="L74" s="151"/>
      <c r="M74" s="151">
        <v>6</v>
      </c>
      <c r="N74" s="151">
        <f t="shared" si="7"/>
        <v>578</v>
      </c>
    </row>
    <row r="75" spans="1:14" x14ac:dyDescent="0.2">
      <c r="A75" s="64" t="s">
        <v>87</v>
      </c>
      <c r="B75" s="65"/>
      <c r="C75" s="66" t="s">
        <v>29</v>
      </c>
      <c r="D75" s="66" t="s">
        <v>11</v>
      </c>
      <c r="E75" s="65">
        <v>617</v>
      </c>
      <c r="F75" s="25">
        <v>150</v>
      </c>
      <c r="G75" s="25">
        <v>150</v>
      </c>
      <c r="H75" s="25">
        <v>177</v>
      </c>
      <c r="I75" s="151"/>
      <c r="J75" s="151"/>
      <c r="K75" s="151"/>
      <c r="L75" s="151"/>
      <c r="M75" s="151"/>
      <c r="N75" s="151">
        <f t="shared" si="7"/>
        <v>0</v>
      </c>
    </row>
    <row r="76" spans="1:14" x14ac:dyDescent="0.2">
      <c r="A76" s="67" t="s">
        <v>88</v>
      </c>
      <c r="B76" s="35"/>
      <c r="C76" s="34" t="s">
        <v>29</v>
      </c>
      <c r="D76" s="34" t="s">
        <v>11</v>
      </c>
      <c r="E76" s="35">
        <v>337</v>
      </c>
      <c r="F76" s="36"/>
      <c r="G76" s="36">
        <v>78</v>
      </c>
      <c r="H76" s="36">
        <v>100</v>
      </c>
      <c r="I76" s="151">
        <v>26</v>
      </c>
      <c r="J76" s="151"/>
      <c r="K76" s="151"/>
      <c r="L76" s="151"/>
      <c r="M76" s="151">
        <v>55</v>
      </c>
      <c r="N76" s="151">
        <f t="shared" si="7"/>
        <v>81</v>
      </c>
    </row>
    <row r="77" spans="1:14" x14ac:dyDescent="0.2">
      <c r="A77" s="68" t="s">
        <v>89</v>
      </c>
      <c r="B77" s="53"/>
      <c r="C77" s="52" t="s">
        <v>24</v>
      </c>
      <c r="D77" s="52" t="s">
        <v>17</v>
      </c>
      <c r="E77" s="53">
        <v>178</v>
      </c>
      <c r="F77" s="25">
        <v>58</v>
      </c>
      <c r="G77" s="25">
        <v>58</v>
      </c>
      <c r="H77" s="25">
        <v>0</v>
      </c>
      <c r="I77" s="151"/>
      <c r="J77" s="151"/>
      <c r="K77" s="151"/>
      <c r="L77" s="151"/>
      <c r="M77" s="151"/>
      <c r="N77" s="151">
        <f t="shared" si="7"/>
        <v>0</v>
      </c>
    </row>
    <row r="78" spans="1:14" x14ac:dyDescent="0.2">
      <c r="A78" s="69" t="s">
        <v>89</v>
      </c>
      <c r="B78" s="29"/>
      <c r="C78" s="28" t="s">
        <v>24</v>
      </c>
      <c r="D78" s="28" t="s">
        <v>17</v>
      </c>
      <c r="E78" s="29">
        <v>12228</v>
      </c>
      <c r="F78" s="37">
        <v>335</v>
      </c>
      <c r="G78" s="37">
        <v>335</v>
      </c>
      <c r="H78" s="37">
        <v>927</v>
      </c>
      <c r="I78" s="151">
        <v>8</v>
      </c>
      <c r="J78" s="151">
        <v>6</v>
      </c>
      <c r="K78" s="151">
        <v>1</v>
      </c>
      <c r="L78" s="151">
        <v>69</v>
      </c>
      <c r="M78" s="151">
        <v>10</v>
      </c>
      <c r="N78" s="151">
        <f t="shared" si="7"/>
        <v>94</v>
      </c>
    </row>
    <row r="79" spans="1:14" x14ac:dyDescent="0.2">
      <c r="A79" s="18" t="s">
        <v>90</v>
      </c>
      <c r="B79" s="19"/>
      <c r="C79" s="20" t="s">
        <v>24</v>
      </c>
      <c r="D79" s="20" t="s">
        <v>17</v>
      </c>
      <c r="E79" s="20">
        <v>7997</v>
      </c>
      <c r="F79" s="19">
        <v>450</v>
      </c>
      <c r="G79" s="125">
        <v>450</v>
      </c>
      <c r="H79" s="19">
        <v>500</v>
      </c>
      <c r="I79" s="151"/>
      <c r="J79" s="151"/>
      <c r="K79" s="151"/>
      <c r="L79" s="151"/>
      <c r="M79" s="151"/>
      <c r="N79" s="151">
        <f t="shared" si="7"/>
        <v>0</v>
      </c>
    </row>
    <row r="80" spans="1:14" x14ac:dyDescent="0.2">
      <c r="A80" s="18" t="s">
        <v>91</v>
      </c>
      <c r="B80" s="20" t="s">
        <v>61</v>
      </c>
      <c r="C80" s="20" t="s">
        <v>86</v>
      </c>
      <c r="D80" s="20" t="s">
        <v>17</v>
      </c>
      <c r="E80" s="21">
        <v>21327</v>
      </c>
      <c r="F80" s="19">
        <v>1500</v>
      </c>
      <c r="G80" s="19">
        <v>1500</v>
      </c>
      <c r="H80" s="19">
        <v>2500</v>
      </c>
      <c r="I80" s="151">
        <v>215</v>
      </c>
      <c r="J80" s="151">
        <v>213</v>
      </c>
      <c r="K80" s="151"/>
      <c r="L80" s="151">
        <v>176</v>
      </c>
      <c r="M80" s="151">
        <v>386</v>
      </c>
      <c r="N80" s="151">
        <f t="shared" si="7"/>
        <v>990</v>
      </c>
    </row>
    <row r="81" spans="1:14" x14ac:dyDescent="0.2">
      <c r="A81" s="18" t="s">
        <v>92</v>
      </c>
      <c r="B81" s="20" t="s">
        <v>61</v>
      </c>
      <c r="C81" s="20" t="s">
        <v>86</v>
      </c>
      <c r="D81" s="20" t="s">
        <v>17</v>
      </c>
      <c r="E81" s="21">
        <v>4443</v>
      </c>
      <c r="F81" s="19"/>
      <c r="G81" s="19">
        <v>0</v>
      </c>
      <c r="H81" s="19">
        <v>0</v>
      </c>
      <c r="I81" s="151"/>
      <c r="J81" s="151"/>
      <c r="K81" s="151"/>
      <c r="L81" s="151"/>
      <c r="M81" s="151"/>
      <c r="N81" s="151">
        <f t="shared" si="7"/>
        <v>0</v>
      </c>
    </row>
    <row r="82" spans="1:14" x14ac:dyDescent="0.2">
      <c r="A82" s="18" t="s">
        <v>93</v>
      </c>
      <c r="B82" s="20" t="s">
        <v>61</v>
      </c>
      <c r="C82" s="20" t="s">
        <v>86</v>
      </c>
      <c r="D82" s="20" t="s">
        <v>17</v>
      </c>
      <c r="E82" s="21">
        <v>1066</v>
      </c>
      <c r="F82" s="19"/>
      <c r="G82" s="19">
        <v>0</v>
      </c>
      <c r="H82" s="19">
        <v>0</v>
      </c>
      <c r="I82" s="151"/>
      <c r="J82" s="151"/>
      <c r="K82" s="151"/>
      <c r="L82" s="151"/>
      <c r="M82" s="151"/>
      <c r="N82" s="151">
        <f t="shared" si="7"/>
        <v>0</v>
      </c>
    </row>
    <row r="83" spans="1:14" x14ac:dyDescent="0.2">
      <c r="A83" s="18" t="s">
        <v>94</v>
      </c>
      <c r="B83" s="20" t="s">
        <v>61</v>
      </c>
      <c r="C83" s="20" t="s">
        <v>95</v>
      </c>
      <c r="D83" s="20" t="s">
        <v>17</v>
      </c>
      <c r="E83" s="21">
        <v>2310</v>
      </c>
      <c r="F83" s="19">
        <v>1460</v>
      </c>
      <c r="G83" s="19">
        <v>1460</v>
      </c>
      <c r="H83" s="19">
        <v>0</v>
      </c>
      <c r="I83" s="151"/>
      <c r="J83" s="151"/>
      <c r="K83" s="151"/>
      <c r="L83" s="151"/>
      <c r="M83" s="151"/>
      <c r="N83" s="151">
        <f t="shared" si="7"/>
        <v>0</v>
      </c>
    </row>
    <row r="84" spans="1:14" x14ac:dyDescent="0.2">
      <c r="A84" s="18" t="s">
        <v>96</v>
      </c>
      <c r="B84" s="20" t="s">
        <v>61</v>
      </c>
      <c r="C84" s="20" t="s">
        <v>95</v>
      </c>
      <c r="D84" s="20" t="s">
        <v>17</v>
      </c>
      <c r="E84" s="21">
        <v>1066</v>
      </c>
      <c r="F84" s="19">
        <v>716</v>
      </c>
      <c r="G84" s="19">
        <v>716</v>
      </c>
      <c r="H84" s="19">
        <v>0</v>
      </c>
      <c r="I84" s="151"/>
      <c r="J84" s="151"/>
      <c r="K84" s="151"/>
      <c r="L84" s="151"/>
      <c r="M84" s="151"/>
      <c r="N84" s="151">
        <f t="shared" si="7"/>
        <v>0</v>
      </c>
    </row>
    <row r="85" spans="1:14" x14ac:dyDescent="0.2">
      <c r="A85" s="18" t="s">
        <v>97</v>
      </c>
      <c r="B85" s="20" t="s">
        <v>61</v>
      </c>
      <c r="C85" s="20" t="s">
        <v>95</v>
      </c>
      <c r="D85" s="20" t="s">
        <v>17</v>
      </c>
      <c r="E85" s="21">
        <v>2488</v>
      </c>
      <c r="F85" s="19">
        <v>0</v>
      </c>
      <c r="G85" s="19">
        <v>0</v>
      </c>
      <c r="H85" s="19">
        <v>0</v>
      </c>
      <c r="I85" s="151"/>
      <c r="J85" s="151"/>
      <c r="K85" s="151"/>
      <c r="L85" s="151"/>
      <c r="M85" s="151"/>
      <c r="N85" s="151">
        <f t="shared" si="7"/>
        <v>0</v>
      </c>
    </row>
    <row r="86" spans="1:14" x14ac:dyDescent="0.2">
      <c r="A86" s="70" t="s">
        <v>98</v>
      </c>
      <c r="B86" s="71" t="s">
        <v>61</v>
      </c>
      <c r="C86" s="71" t="s">
        <v>26</v>
      </c>
      <c r="D86" s="71" t="s">
        <v>17</v>
      </c>
      <c r="E86" s="72">
        <v>6900.90643</v>
      </c>
      <c r="F86" s="73">
        <v>0</v>
      </c>
      <c r="G86" s="73">
        <v>0</v>
      </c>
      <c r="H86" s="73">
        <v>0</v>
      </c>
      <c r="I86" s="151"/>
      <c r="J86" s="151"/>
      <c r="K86" s="151"/>
      <c r="L86" s="151"/>
      <c r="M86" s="151"/>
      <c r="N86" s="151">
        <f t="shared" si="7"/>
        <v>0</v>
      </c>
    </row>
    <row r="87" spans="1:14" x14ac:dyDescent="0.2">
      <c r="A87" s="18" t="s">
        <v>99</v>
      </c>
      <c r="B87" s="20" t="s">
        <v>61</v>
      </c>
      <c r="C87" s="20" t="s">
        <v>65</v>
      </c>
      <c r="D87" s="20" t="s">
        <v>17</v>
      </c>
      <c r="E87" s="21">
        <v>10620</v>
      </c>
      <c r="F87" s="19"/>
      <c r="G87" s="19">
        <v>0</v>
      </c>
      <c r="H87" s="19">
        <v>0</v>
      </c>
      <c r="I87" s="151"/>
      <c r="J87" s="151"/>
      <c r="K87" s="151"/>
      <c r="L87" s="151"/>
      <c r="M87" s="151"/>
      <c r="N87" s="151">
        <f t="shared" si="7"/>
        <v>0</v>
      </c>
    </row>
    <row r="88" spans="1:14" x14ac:dyDescent="0.2">
      <c r="A88" s="18" t="s">
        <v>60</v>
      </c>
      <c r="B88" s="20" t="s">
        <v>61</v>
      </c>
      <c r="C88" s="20" t="s">
        <v>86</v>
      </c>
      <c r="D88" s="20" t="s">
        <v>17</v>
      </c>
      <c r="E88" s="21">
        <v>5332</v>
      </c>
      <c r="F88" s="19">
        <v>800</v>
      </c>
      <c r="G88" s="19">
        <v>800</v>
      </c>
      <c r="H88" s="19">
        <v>100</v>
      </c>
      <c r="I88" s="151"/>
      <c r="J88" s="151"/>
      <c r="K88" s="151"/>
      <c r="L88" s="151"/>
      <c r="M88" s="151"/>
      <c r="N88" s="151">
        <f t="shared" si="7"/>
        <v>0</v>
      </c>
    </row>
    <row r="89" spans="1:14" x14ac:dyDescent="0.2">
      <c r="A89" s="18" t="s">
        <v>100</v>
      </c>
      <c r="B89" s="20" t="s">
        <v>61</v>
      </c>
      <c r="C89" s="20" t="s">
        <v>65</v>
      </c>
      <c r="D89" s="20" t="s">
        <v>17</v>
      </c>
      <c r="E89" s="21">
        <v>61220</v>
      </c>
      <c r="F89" s="19"/>
      <c r="G89" s="19">
        <v>0</v>
      </c>
      <c r="H89" s="19">
        <v>0</v>
      </c>
      <c r="I89" s="151"/>
      <c r="J89" s="151"/>
      <c r="K89" s="151"/>
      <c r="L89" s="151"/>
      <c r="M89" s="151"/>
      <c r="N89" s="151">
        <f t="shared" si="7"/>
        <v>0</v>
      </c>
    </row>
    <row r="90" spans="1:14" x14ac:dyDescent="0.2">
      <c r="A90" s="70" t="s">
        <v>101</v>
      </c>
      <c r="B90" s="71" t="s">
        <v>61</v>
      </c>
      <c r="C90" s="71" t="s">
        <v>65</v>
      </c>
      <c r="D90" s="71" t="s">
        <v>17</v>
      </c>
      <c r="E90" s="72">
        <v>25592</v>
      </c>
      <c r="F90" s="73"/>
      <c r="G90" s="73">
        <v>0</v>
      </c>
      <c r="H90" s="73">
        <v>0</v>
      </c>
      <c r="I90" s="151"/>
      <c r="J90" s="151"/>
      <c r="K90" s="151"/>
      <c r="L90" s="151"/>
      <c r="M90" s="151"/>
      <c r="N90" s="151">
        <f t="shared" si="7"/>
        <v>0</v>
      </c>
    </row>
    <row r="91" spans="1:14" x14ac:dyDescent="0.2">
      <c r="A91" s="18" t="s">
        <v>102</v>
      </c>
      <c r="B91" s="20" t="s">
        <v>61</v>
      </c>
      <c r="C91" s="20" t="s">
        <v>65</v>
      </c>
      <c r="D91" s="20" t="s">
        <v>17</v>
      </c>
      <c r="E91" s="21">
        <v>87402</v>
      </c>
      <c r="F91" s="19"/>
      <c r="G91" s="19">
        <v>0</v>
      </c>
      <c r="H91" s="19">
        <v>0</v>
      </c>
      <c r="I91" s="151"/>
      <c r="J91" s="151"/>
      <c r="K91" s="151"/>
      <c r="L91" s="151"/>
      <c r="M91" s="151"/>
      <c r="N91" s="151">
        <f t="shared" si="7"/>
        <v>0</v>
      </c>
    </row>
    <row r="92" spans="1:14" ht="12" thickBot="1" x14ac:dyDescent="0.25">
      <c r="A92" s="42" t="s">
        <v>7</v>
      </c>
      <c r="B92" s="42" t="s">
        <v>7</v>
      </c>
      <c r="C92" s="43" t="s">
        <v>7</v>
      </c>
      <c r="D92" s="43" t="s">
        <v>7</v>
      </c>
      <c r="E92" s="43" t="s">
        <v>7</v>
      </c>
      <c r="F92" s="74"/>
      <c r="G92" s="74"/>
    </row>
    <row r="93" spans="1:14" ht="12" thickBot="1" x14ac:dyDescent="0.25">
      <c r="A93" s="13" t="s">
        <v>103</v>
      </c>
      <c r="B93" s="57"/>
      <c r="C93" s="14"/>
      <c r="D93" s="15"/>
      <c r="E93" s="16">
        <f>SUM(E97:E102)</f>
        <v>17723</v>
      </c>
      <c r="F93" s="16">
        <f t="shared" ref="F93:N93" si="8">SUM(F95:F102)</f>
        <v>2368</v>
      </c>
      <c r="G93" s="16">
        <f t="shared" si="8"/>
        <v>2756</v>
      </c>
      <c r="H93" s="16">
        <f t="shared" si="8"/>
        <v>3111</v>
      </c>
      <c r="I93" s="16">
        <f t="shared" si="8"/>
        <v>160</v>
      </c>
      <c r="J93" s="16">
        <f t="shared" si="8"/>
        <v>10</v>
      </c>
      <c r="K93" s="16">
        <f t="shared" si="8"/>
        <v>134</v>
      </c>
      <c r="L93" s="16">
        <f t="shared" si="8"/>
        <v>0</v>
      </c>
      <c r="M93" s="16">
        <f>SUM(M95:M102)</f>
        <v>0</v>
      </c>
      <c r="N93" s="16">
        <f t="shared" si="8"/>
        <v>304</v>
      </c>
    </row>
    <row r="94" spans="1:14" x14ac:dyDescent="0.2">
      <c r="A94" s="75" t="s">
        <v>7</v>
      </c>
      <c r="B94" s="75" t="s">
        <v>7</v>
      </c>
      <c r="C94" s="76" t="s">
        <v>7</v>
      </c>
      <c r="D94" s="76" t="s">
        <v>7</v>
      </c>
      <c r="E94" s="76" t="s">
        <v>7</v>
      </c>
      <c r="F94" s="74"/>
      <c r="G94" s="74"/>
    </row>
    <row r="95" spans="1:14" x14ac:dyDescent="0.2">
      <c r="A95" s="77" t="s">
        <v>104</v>
      </c>
      <c r="B95" s="28" t="s">
        <v>61</v>
      </c>
      <c r="C95" s="28" t="s">
        <v>26</v>
      </c>
      <c r="D95" s="28" t="s">
        <v>17</v>
      </c>
      <c r="E95" s="29">
        <v>2666</v>
      </c>
      <c r="F95" s="27">
        <v>200</v>
      </c>
      <c r="G95" s="27">
        <v>127</v>
      </c>
      <c r="H95" s="27">
        <v>253</v>
      </c>
      <c r="I95" s="151"/>
      <c r="J95" s="151"/>
      <c r="K95" s="151"/>
      <c r="L95" s="151"/>
      <c r="M95" s="151"/>
      <c r="N95" s="151">
        <f>SUM(I95:M95)</f>
        <v>0</v>
      </c>
    </row>
    <row r="96" spans="1:14" x14ac:dyDescent="0.2">
      <c r="A96" s="78" t="s">
        <v>105</v>
      </c>
      <c r="B96" s="79"/>
      <c r="C96" s="79" t="s">
        <v>24</v>
      </c>
      <c r="D96" s="79" t="s">
        <v>17</v>
      </c>
      <c r="E96" s="80">
        <v>2656</v>
      </c>
      <c r="F96" s="81"/>
      <c r="G96" s="81">
        <v>277</v>
      </c>
      <c r="H96" s="126">
        <v>1403</v>
      </c>
      <c r="I96" s="151"/>
      <c r="J96" s="151">
        <v>10</v>
      </c>
      <c r="K96" s="151"/>
      <c r="L96" s="151"/>
      <c r="M96" s="151"/>
      <c r="N96" s="151">
        <f t="shared" ref="N96:N102" si="9">SUM(I96:M96)</f>
        <v>10</v>
      </c>
    </row>
    <row r="97" spans="1:14" x14ac:dyDescent="0.2">
      <c r="A97" s="19" t="s">
        <v>106</v>
      </c>
      <c r="B97" s="19"/>
      <c r="C97" s="20" t="s">
        <v>24</v>
      </c>
      <c r="D97" s="20" t="s">
        <v>17</v>
      </c>
      <c r="E97" s="21">
        <v>912</v>
      </c>
      <c r="F97" s="19">
        <v>184</v>
      </c>
      <c r="G97" s="19">
        <v>184</v>
      </c>
      <c r="H97" s="19">
        <v>100</v>
      </c>
      <c r="I97" s="151"/>
      <c r="J97" s="151"/>
      <c r="K97" s="151"/>
      <c r="L97" s="151"/>
      <c r="M97" s="151"/>
      <c r="N97" s="151">
        <f t="shared" si="9"/>
        <v>0</v>
      </c>
    </row>
    <row r="98" spans="1:14" x14ac:dyDescent="0.2">
      <c r="A98" s="19" t="s">
        <v>106</v>
      </c>
      <c r="B98" s="19"/>
      <c r="C98" s="20" t="s">
        <v>24</v>
      </c>
      <c r="D98" s="20" t="s">
        <v>11</v>
      </c>
      <c r="E98" s="21">
        <v>912</v>
      </c>
      <c r="F98" s="19">
        <v>0</v>
      </c>
      <c r="G98" s="19">
        <v>184</v>
      </c>
      <c r="H98" s="19">
        <v>100</v>
      </c>
      <c r="I98" s="151"/>
      <c r="J98" s="151"/>
      <c r="K98" s="151"/>
      <c r="L98" s="151"/>
      <c r="M98" s="151"/>
      <c r="N98" s="151">
        <f t="shared" si="9"/>
        <v>0</v>
      </c>
    </row>
    <row r="99" spans="1:14" x14ac:dyDescent="0.2">
      <c r="A99" s="82" t="s">
        <v>107</v>
      </c>
      <c r="B99" s="82"/>
      <c r="C99" s="52" t="s">
        <v>24</v>
      </c>
      <c r="D99" s="52" t="s">
        <v>11</v>
      </c>
      <c r="E99" s="53">
        <v>4443</v>
      </c>
      <c r="F99" s="19">
        <v>800</v>
      </c>
      <c r="G99" s="19">
        <v>800</v>
      </c>
      <c r="H99" s="19">
        <v>800</v>
      </c>
      <c r="I99" s="151"/>
      <c r="J99" s="151"/>
      <c r="K99" s="151"/>
      <c r="L99" s="151"/>
      <c r="M99" s="151"/>
      <c r="N99" s="151">
        <f t="shared" si="9"/>
        <v>0</v>
      </c>
    </row>
    <row r="100" spans="1:14" x14ac:dyDescent="0.2">
      <c r="A100" s="19" t="s">
        <v>108</v>
      </c>
      <c r="B100" s="20"/>
      <c r="C100" s="20" t="s">
        <v>24</v>
      </c>
      <c r="D100" s="20" t="s">
        <v>17</v>
      </c>
      <c r="E100" s="21">
        <v>2617</v>
      </c>
      <c r="F100" s="30">
        <v>184</v>
      </c>
      <c r="G100" s="30">
        <v>184</v>
      </c>
      <c r="H100" s="30">
        <v>455</v>
      </c>
      <c r="I100" s="151">
        <v>160</v>
      </c>
      <c r="J100" s="151"/>
      <c r="K100" s="151">
        <v>134</v>
      </c>
      <c r="L100" s="151"/>
      <c r="M100" s="151"/>
      <c r="N100" s="151">
        <f t="shared" si="9"/>
        <v>294</v>
      </c>
    </row>
    <row r="101" spans="1:14" x14ac:dyDescent="0.2">
      <c r="A101" s="19" t="s">
        <v>109</v>
      </c>
      <c r="B101" s="20" t="s">
        <v>61</v>
      </c>
      <c r="C101" s="20" t="s">
        <v>57</v>
      </c>
      <c r="D101" s="20" t="s">
        <v>17</v>
      </c>
      <c r="E101" s="21">
        <v>3507</v>
      </c>
      <c r="F101" s="19">
        <v>0</v>
      </c>
      <c r="G101" s="19">
        <v>0</v>
      </c>
      <c r="H101" s="19">
        <v>0</v>
      </c>
      <c r="I101" s="151"/>
      <c r="J101" s="151"/>
      <c r="K101" s="151"/>
      <c r="L101" s="151"/>
      <c r="M101" s="151"/>
      <c r="N101" s="151">
        <f t="shared" si="9"/>
        <v>0</v>
      </c>
    </row>
    <row r="102" spans="1:14" x14ac:dyDescent="0.2">
      <c r="A102" s="19" t="s">
        <v>109</v>
      </c>
      <c r="B102" s="20" t="s">
        <v>61</v>
      </c>
      <c r="C102" s="20" t="s">
        <v>86</v>
      </c>
      <c r="D102" s="20" t="s">
        <v>17</v>
      </c>
      <c r="E102" s="21">
        <v>5332</v>
      </c>
      <c r="F102" s="19">
        <v>1000</v>
      </c>
      <c r="G102" s="19">
        <v>1000</v>
      </c>
      <c r="H102" s="19">
        <v>0</v>
      </c>
      <c r="I102" s="151"/>
      <c r="J102" s="151"/>
      <c r="K102" s="151"/>
      <c r="L102" s="151"/>
      <c r="M102" s="151"/>
      <c r="N102" s="151">
        <f t="shared" si="9"/>
        <v>0</v>
      </c>
    </row>
    <row r="103" spans="1:14" ht="12" thickBot="1" x14ac:dyDescent="0.25">
      <c r="A103" s="42" t="s">
        <v>7</v>
      </c>
      <c r="B103" s="42" t="s">
        <v>7</v>
      </c>
      <c r="C103" s="43" t="s">
        <v>7</v>
      </c>
      <c r="D103" s="43" t="s">
        <v>7</v>
      </c>
      <c r="E103" s="43" t="s">
        <v>7</v>
      </c>
      <c r="F103" s="74"/>
      <c r="G103" s="74"/>
    </row>
    <row r="104" spans="1:14" ht="12" thickBot="1" x14ac:dyDescent="0.25">
      <c r="A104" s="44" t="s">
        <v>110</v>
      </c>
      <c r="B104" s="45"/>
      <c r="C104" s="45"/>
      <c r="D104" s="46"/>
      <c r="E104" s="16">
        <f t="shared" ref="E104:N104" si="10">SUM(E106:E129)</f>
        <v>35998</v>
      </c>
      <c r="F104" s="16">
        <f t="shared" si="10"/>
        <v>2973</v>
      </c>
      <c r="G104" s="16">
        <f t="shared" si="10"/>
        <v>3273</v>
      </c>
      <c r="H104" s="16">
        <f t="shared" si="10"/>
        <v>1991</v>
      </c>
      <c r="I104" s="16">
        <f t="shared" si="10"/>
        <v>41</v>
      </c>
      <c r="J104" s="16">
        <f t="shared" si="10"/>
        <v>4</v>
      </c>
      <c r="K104" s="16">
        <f t="shared" si="10"/>
        <v>218</v>
      </c>
      <c r="L104" s="16">
        <f t="shared" si="10"/>
        <v>29</v>
      </c>
      <c r="M104" s="16">
        <f>SUM(M106:M129)</f>
        <v>0</v>
      </c>
      <c r="N104" s="16">
        <f t="shared" si="10"/>
        <v>292</v>
      </c>
    </row>
    <row r="105" spans="1:14" x14ac:dyDescent="0.2">
      <c r="A105" s="42" t="s">
        <v>7</v>
      </c>
      <c r="B105" s="42" t="s">
        <v>7</v>
      </c>
      <c r="C105" s="43" t="s">
        <v>7</v>
      </c>
      <c r="D105" s="43" t="s">
        <v>7</v>
      </c>
      <c r="E105" s="43" t="s">
        <v>7</v>
      </c>
      <c r="F105" s="1"/>
      <c r="G105" s="1"/>
    </row>
    <row r="106" spans="1:14" x14ac:dyDescent="0.2">
      <c r="A106" s="83" t="s">
        <v>111</v>
      </c>
      <c r="B106" s="84"/>
      <c r="C106" s="20" t="s">
        <v>68</v>
      </c>
      <c r="D106" s="20" t="s">
        <v>11</v>
      </c>
      <c r="E106" s="85">
        <v>1220</v>
      </c>
      <c r="F106" s="22"/>
      <c r="G106" s="22"/>
      <c r="H106" s="22"/>
      <c r="I106" s="151"/>
      <c r="J106" s="151"/>
      <c r="K106" s="151"/>
      <c r="L106" s="151"/>
      <c r="M106" s="151"/>
      <c r="N106" s="151">
        <f>SUM(I106:M106)</f>
        <v>0</v>
      </c>
    </row>
    <row r="107" spans="1:14" x14ac:dyDescent="0.2">
      <c r="A107" s="83" t="s">
        <v>112</v>
      </c>
      <c r="B107" s="84"/>
      <c r="C107" s="20" t="s">
        <v>68</v>
      </c>
      <c r="D107" s="20" t="s">
        <v>11</v>
      </c>
      <c r="E107" s="85">
        <v>1470</v>
      </c>
      <c r="F107" s="22"/>
      <c r="G107" s="22"/>
      <c r="H107" s="22"/>
      <c r="I107" s="151"/>
      <c r="J107" s="151"/>
      <c r="K107" s="151"/>
      <c r="L107" s="151"/>
      <c r="M107" s="151"/>
      <c r="N107" s="151">
        <f t="shared" ref="N107:N129" si="11">SUM(I107:M107)</f>
        <v>0</v>
      </c>
    </row>
    <row r="108" spans="1:14" x14ac:dyDescent="0.2">
      <c r="A108" s="83" t="s">
        <v>113</v>
      </c>
      <c r="B108" s="84"/>
      <c r="C108" s="20" t="s">
        <v>68</v>
      </c>
      <c r="D108" s="20" t="s">
        <v>11</v>
      </c>
      <c r="E108" s="85">
        <v>406</v>
      </c>
      <c r="F108" s="22"/>
      <c r="G108" s="22"/>
      <c r="H108" s="22"/>
      <c r="I108" s="151"/>
      <c r="J108" s="151"/>
      <c r="K108" s="151"/>
      <c r="L108" s="151"/>
      <c r="M108" s="151"/>
      <c r="N108" s="151">
        <f t="shared" si="11"/>
        <v>0</v>
      </c>
    </row>
    <row r="109" spans="1:14" x14ac:dyDescent="0.2">
      <c r="A109" s="83" t="s">
        <v>114</v>
      </c>
      <c r="B109" s="84"/>
      <c r="C109" s="20" t="s">
        <v>68</v>
      </c>
      <c r="D109" s="20" t="s">
        <v>11</v>
      </c>
      <c r="E109" s="85">
        <v>1900</v>
      </c>
      <c r="F109" s="22"/>
      <c r="G109" s="22"/>
      <c r="H109" s="22"/>
      <c r="I109" s="151"/>
      <c r="J109" s="151"/>
      <c r="K109" s="151"/>
      <c r="L109" s="151"/>
      <c r="M109" s="151"/>
      <c r="N109" s="151">
        <f t="shared" si="11"/>
        <v>0</v>
      </c>
    </row>
    <row r="110" spans="1:14" ht="12.75" x14ac:dyDescent="0.2">
      <c r="A110" s="128" t="s">
        <v>204</v>
      </c>
      <c r="B110" s="84"/>
      <c r="C110" s="20" t="s">
        <v>24</v>
      </c>
      <c r="D110" s="20" t="s">
        <v>11</v>
      </c>
      <c r="E110" s="85">
        <v>272</v>
      </c>
      <c r="F110" s="22">
        <v>0</v>
      </c>
      <c r="G110" s="22">
        <v>0</v>
      </c>
      <c r="H110" s="22">
        <v>72</v>
      </c>
      <c r="I110" s="151">
        <v>32</v>
      </c>
      <c r="J110" s="151"/>
      <c r="K110" s="151"/>
      <c r="L110" s="151"/>
      <c r="M110" s="151"/>
      <c r="N110" s="151">
        <f t="shared" si="11"/>
        <v>32</v>
      </c>
    </row>
    <row r="111" spans="1:14" x14ac:dyDescent="0.2">
      <c r="A111" s="18" t="s">
        <v>115</v>
      </c>
      <c r="B111" s="19"/>
      <c r="C111" s="20" t="s">
        <v>29</v>
      </c>
      <c r="D111" s="20" t="s">
        <v>17</v>
      </c>
      <c r="E111" s="21">
        <v>1817</v>
      </c>
      <c r="F111" s="22">
        <v>400</v>
      </c>
      <c r="G111" s="22">
        <v>400</v>
      </c>
      <c r="H111" s="22">
        <v>200</v>
      </c>
      <c r="I111" s="151">
        <v>9</v>
      </c>
      <c r="J111" s="151">
        <v>4</v>
      </c>
      <c r="K111" s="151"/>
      <c r="L111" s="151">
        <v>29</v>
      </c>
      <c r="M111" s="151"/>
      <c r="N111" s="151">
        <f t="shared" si="11"/>
        <v>42</v>
      </c>
    </row>
    <row r="112" spans="1:14" x14ac:dyDescent="0.2">
      <c r="A112" s="86" t="s">
        <v>116</v>
      </c>
      <c r="B112" s="87"/>
      <c r="C112" s="66" t="s">
        <v>24</v>
      </c>
      <c r="D112" s="66" t="s">
        <v>11</v>
      </c>
      <c r="E112" s="65">
        <v>485</v>
      </c>
      <c r="F112" s="22">
        <v>0</v>
      </c>
      <c r="G112" s="22">
        <v>0</v>
      </c>
      <c r="H112" s="22">
        <v>0</v>
      </c>
      <c r="I112" s="151"/>
      <c r="J112" s="151"/>
      <c r="K112" s="151"/>
      <c r="L112" s="151"/>
      <c r="M112" s="151"/>
      <c r="N112" s="151">
        <f t="shared" si="11"/>
        <v>0</v>
      </c>
    </row>
    <row r="113" spans="1:14" x14ac:dyDescent="0.2">
      <c r="A113" s="18" t="s">
        <v>117</v>
      </c>
      <c r="B113" s="19"/>
      <c r="C113" s="20" t="s">
        <v>24</v>
      </c>
      <c r="D113" s="20" t="s">
        <v>17</v>
      </c>
      <c r="E113" s="21">
        <v>2666</v>
      </c>
      <c r="F113" s="22">
        <v>800</v>
      </c>
      <c r="G113" s="22">
        <v>800</v>
      </c>
      <c r="H113" s="22">
        <v>260</v>
      </c>
      <c r="I113" s="151"/>
      <c r="J113" s="151"/>
      <c r="K113" s="151"/>
      <c r="L113" s="151"/>
      <c r="M113" s="151"/>
      <c r="N113" s="151">
        <f t="shared" si="11"/>
        <v>0</v>
      </c>
    </row>
    <row r="114" spans="1:14" x14ac:dyDescent="0.2">
      <c r="A114" s="88" t="s">
        <v>118</v>
      </c>
      <c r="B114" s="89"/>
      <c r="C114" s="90" t="s">
        <v>24</v>
      </c>
      <c r="D114" s="90" t="s">
        <v>11</v>
      </c>
      <c r="E114" s="91">
        <v>888</v>
      </c>
      <c r="F114" s="92">
        <v>0</v>
      </c>
      <c r="G114" s="92">
        <v>250</v>
      </c>
      <c r="H114" s="92">
        <v>0</v>
      </c>
      <c r="I114" s="151"/>
      <c r="J114" s="151"/>
      <c r="K114" s="151"/>
      <c r="L114" s="151"/>
      <c r="M114" s="151"/>
      <c r="N114" s="151">
        <f t="shared" si="11"/>
        <v>0</v>
      </c>
    </row>
    <row r="115" spans="1:14" x14ac:dyDescent="0.2">
      <c r="A115" s="18" t="s">
        <v>118</v>
      </c>
      <c r="B115" s="19"/>
      <c r="C115" s="20" t="s">
        <v>24</v>
      </c>
      <c r="D115" s="20" t="s">
        <v>17</v>
      </c>
      <c r="E115" s="21">
        <v>1769</v>
      </c>
      <c r="F115" s="25">
        <v>0</v>
      </c>
      <c r="G115" s="25">
        <v>0</v>
      </c>
      <c r="H115" s="25">
        <v>0</v>
      </c>
      <c r="I115" s="151"/>
      <c r="J115" s="151"/>
      <c r="K115" s="151"/>
      <c r="L115" s="151"/>
      <c r="M115" s="151"/>
      <c r="N115" s="151">
        <f t="shared" si="11"/>
        <v>0</v>
      </c>
    </row>
    <row r="116" spans="1:14" x14ac:dyDescent="0.2">
      <c r="A116" s="93" t="s">
        <v>119</v>
      </c>
      <c r="B116" s="48"/>
      <c r="C116" s="28" t="s">
        <v>49</v>
      </c>
      <c r="D116" s="28" t="s">
        <v>11</v>
      </c>
      <c r="E116" s="29">
        <v>92</v>
      </c>
      <c r="F116" s="25"/>
      <c r="G116" s="25"/>
      <c r="H116" s="25"/>
      <c r="I116" s="151"/>
      <c r="J116" s="151"/>
      <c r="K116" s="151"/>
      <c r="L116" s="151"/>
      <c r="M116" s="151"/>
      <c r="N116" s="151">
        <f t="shared" si="11"/>
        <v>0</v>
      </c>
    </row>
    <row r="117" spans="1:14" x14ac:dyDescent="0.2">
      <c r="A117" s="18" t="s">
        <v>120</v>
      </c>
      <c r="B117" s="30"/>
      <c r="C117" s="20" t="s">
        <v>121</v>
      </c>
      <c r="D117" s="20" t="s">
        <v>11</v>
      </c>
      <c r="E117" s="21">
        <v>267</v>
      </c>
      <c r="F117" s="25"/>
      <c r="G117" s="25"/>
      <c r="H117" s="25"/>
      <c r="I117" s="151"/>
      <c r="J117" s="151"/>
      <c r="K117" s="151"/>
      <c r="L117" s="151"/>
      <c r="M117" s="151"/>
      <c r="N117" s="151">
        <f t="shared" si="11"/>
        <v>0</v>
      </c>
    </row>
    <row r="118" spans="1:14" x14ac:dyDescent="0.2">
      <c r="A118" s="18" t="s">
        <v>122</v>
      </c>
      <c r="B118" s="30"/>
      <c r="C118" s="20" t="s">
        <v>121</v>
      </c>
      <c r="D118" s="20" t="s">
        <v>11</v>
      </c>
      <c r="E118" s="21">
        <v>267</v>
      </c>
      <c r="F118" s="25"/>
      <c r="G118" s="25"/>
      <c r="H118" s="25"/>
      <c r="I118" s="151"/>
      <c r="J118" s="151"/>
      <c r="K118" s="151"/>
      <c r="L118" s="151"/>
      <c r="M118" s="151"/>
      <c r="N118" s="151">
        <f t="shared" si="11"/>
        <v>0</v>
      </c>
    </row>
    <row r="119" spans="1:14" x14ac:dyDescent="0.2">
      <c r="A119" s="18" t="s">
        <v>123</v>
      </c>
      <c r="B119" s="30"/>
      <c r="C119" s="20" t="s">
        <v>24</v>
      </c>
      <c r="D119" s="20" t="s">
        <v>17</v>
      </c>
      <c r="E119" s="21">
        <v>3513</v>
      </c>
      <c r="F119" s="25">
        <v>362</v>
      </c>
      <c r="G119" s="25">
        <v>362</v>
      </c>
      <c r="H119" s="25">
        <v>0</v>
      </c>
      <c r="I119" s="151"/>
      <c r="J119" s="151"/>
      <c r="K119" s="151"/>
      <c r="L119" s="151"/>
      <c r="M119" s="151"/>
      <c r="N119" s="151">
        <f t="shared" si="11"/>
        <v>0</v>
      </c>
    </row>
    <row r="120" spans="1:14" x14ac:dyDescent="0.2">
      <c r="A120" s="26" t="s">
        <v>124</v>
      </c>
      <c r="B120" s="27"/>
      <c r="C120" s="28" t="s">
        <v>24</v>
      </c>
      <c r="D120" s="28" t="s">
        <v>17</v>
      </c>
      <c r="E120" s="29">
        <v>12244</v>
      </c>
      <c r="F120" s="25">
        <v>611</v>
      </c>
      <c r="G120" s="25">
        <v>611</v>
      </c>
      <c r="H120" s="25">
        <v>189</v>
      </c>
      <c r="I120" s="151"/>
      <c r="J120" s="151"/>
      <c r="K120" s="151"/>
      <c r="L120" s="151"/>
      <c r="M120" s="151"/>
      <c r="N120" s="151">
        <f t="shared" si="11"/>
        <v>0</v>
      </c>
    </row>
    <row r="121" spans="1:14" x14ac:dyDescent="0.2">
      <c r="A121" s="26" t="s">
        <v>125</v>
      </c>
      <c r="B121" s="27"/>
      <c r="C121" s="28" t="s">
        <v>24</v>
      </c>
      <c r="D121" s="28" t="s">
        <v>11</v>
      </c>
      <c r="E121" s="29">
        <v>5332</v>
      </c>
      <c r="F121" s="25">
        <v>800</v>
      </c>
      <c r="G121" s="25">
        <v>800</v>
      </c>
      <c r="H121" s="25">
        <v>1200</v>
      </c>
      <c r="I121" s="151"/>
      <c r="J121" s="151">
        <v>0</v>
      </c>
      <c r="K121" s="151">
        <v>174</v>
      </c>
      <c r="L121" s="151"/>
      <c r="M121" s="151"/>
      <c r="N121" s="151">
        <f t="shared" si="11"/>
        <v>174</v>
      </c>
    </row>
    <row r="122" spans="1:14" x14ac:dyDescent="0.2">
      <c r="A122" s="32" t="s">
        <v>126</v>
      </c>
      <c r="B122" s="33"/>
      <c r="C122" s="34" t="s">
        <v>24</v>
      </c>
      <c r="D122" s="34" t="s">
        <v>11</v>
      </c>
      <c r="E122" s="35">
        <v>489</v>
      </c>
      <c r="F122" s="36"/>
      <c r="G122" s="36">
        <v>50</v>
      </c>
      <c r="H122" s="36">
        <v>70</v>
      </c>
      <c r="I122" s="151"/>
      <c r="J122" s="151"/>
      <c r="K122" s="151">
        <v>44</v>
      </c>
      <c r="L122" s="151"/>
      <c r="M122" s="151"/>
      <c r="N122" s="151">
        <f t="shared" si="11"/>
        <v>44</v>
      </c>
    </row>
    <row r="123" spans="1:14" x14ac:dyDescent="0.2">
      <c r="A123" s="48" t="s">
        <v>127</v>
      </c>
      <c r="B123" s="28"/>
      <c r="C123" s="28" t="s">
        <v>49</v>
      </c>
      <c r="D123" s="28" t="s">
        <v>11</v>
      </c>
      <c r="E123" s="29">
        <v>216</v>
      </c>
      <c r="F123" s="25"/>
      <c r="G123" s="25"/>
      <c r="H123" s="25"/>
      <c r="I123" s="151"/>
      <c r="J123" s="151"/>
      <c r="K123" s="151"/>
      <c r="L123" s="151"/>
      <c r="M123" s="151"/>
      <c r="N123" s="151">
        <f t="shared" si="11"/>
        <v>0</v>
      </c>
    </row>
    <row r="124" spans="1:14" x14ac:dyDescent="0.2">
      <c r="A124" s="48" t="s">
        <v>128</v>
      </c>
      <c r="B124" s="28"/>
      <c r="C124" s="28" t="s">
        <v>49</v>
      </c>
      <c r="D124" s="28" t="s">
        <v>11</v>
      </c>
      <c r="E124" s="29">
        <v>15</v>
      </c>
      <c r="F124" s="25"/>
      <c r="G124" s="25"/>
      <c r="H124" s="25"/>
      <c r="I124" s="151"/>
      <c r="J124" s="151"/>
      <c r="K124" s="151"/>
      <c r="L124" s="151"/>
      <c r="M124" s="151"/>
      <c r="N124" s="151">
        <f t="shared" si="11"/>
        <v>0</v>
      </c>
    </row>
    <row r="125" spans="1:14" x14ac:dyDescent="0.2">
      <c r="A125" s="48" t="s">
        <v>129</v>
      </c>
      <c r="B125" s="28"/>
      <c r="C125" s="28" t="s">
        <v>49</v>
      </c>
      <c r="D125" s="28" t="s">
        <v>11</v>
      </c>
      <c r="E125" s="29">
        <v>69</v>
      </c>
      <c r="F125" s="25"/>
      <c r="G125" s="25"/>
      <c r="H125" s="25"/>
      <c r="I125" s="151"/>
      <c r="J125" s="151"/>
      <c r="K125" s="151"/>
      <c r="L125" s="151"/>
      <c r="M125" s="151"/>
      <c r="N125" s="151">
        <f t="shared" si="11"/>
        <v>0</v>
      </c>
    </row>
    <row r="126" spans="1:14" x14ac:dyDescent="0.2">
      <c r="A126" s="30" t="s">
        <v>130</v>
      </c>
      <c r="B126" s="20"/>
      <c r="C126" s="20" t="s">
        <v>14</v>
      </c>
      <c r="D126" s="20" t="s">
        <v>11</v>
      </c>
      <c r="E126" s="21">
        <v>280</v>
      </c>
      <c r="F126" s="22"/>
      <c r="G126" s="22"/>
      <c r="H126" s="22"/>
      <c r="I126" s="151"/>
      <c r="J126" s="151"/>
      <c r="K126" s="151"/>
      <c r="L126" s="151"/>
      <c r="M126" s="151"/>
      <c r="N126" s="151">
        <f t="shared" si="11"/>
        <v>0</v>
      </c>
    </row>
    <row r="127" spans="1:14" x14ac:dyDescent="0.2">
      <c r="A127" s="30" t="s">
        <v>131</v>
      </c>
      <c r="B127" s="20"/>
      <c r="C127" s="20" t="s">
        <v>14</v>
      </c>
      <c r="D127" s="20" t="s">
        <v>11</v>
      </c>
      <c r="E127" s="21">
        <v>123</v>
      </c>
      <c r="F127" s="22"/>
      <c r="G127" s="22"/>
      <c r="H127" s="22"/>
      <c r="I127" s="151"/>
      <c r="J127" s="151"/>
      <c r="K127" s="151"/>
      <c r="L127" s="151"/>
      <c r="M127" s="151"/>
      <c r="N127" s="151">
        <f t="shared" si="11"/>
        <v>0</v>
      </c>
    </row>
    <row r="128" spans="1:14" x14ac:dyDescent="0.2">
      <c r="A128" s="30" t="s">
        <v>132</v>
      </c>
      <c r="B128" s="20"/>
      <c r="C128" s="20" t="s">
        <v>14</v>
      </c>
      <c r="D128" s="20" t="s">
        <v>11</v>
      </c>
      <c r="E128" s="21">
        <v>121</v>
      </c>
      <c r="F128" s="22"/>
      <c r="G128" s="22"/>
      <c r="H128" s="22"/>
      <c r="I128" s="151"/>
      <c r="J128" s="151"/>
      <c r="K128" s="151"/>
      <c r="L128" s="151"/>
      <c r="M128" s="151"/>
      <c r="N128" s="151">
        <f t="shared" si="11"/>
        <v>0</v>
      </c>
    </row>
    <row r="129" spans="1:14" x14ac:dyDescent="0.2">
      <c r="A129" s="30" t="s">
        <v>133</v>
      </c>
      <c r="B129" s="20"/>
      <c r="C129" s="20" t="s">
        <v>14</v>
      </c>
      <c r="D129" s="20" t="s">
        <v>11</v>
      </c>
      <c r="E129" s="21">
        <v>77</v>
      </c>
      <c r="F129" s="22"/>
      <c r="G129" s="22"/>
      <c r="H129" s="22"/>
      <c r="I129" s="151"/>
      <c r="J129" s="151"/>
      <c r="K129" s="151"/>
      <c r="L129" s="151"/>
      <c r="M129" s="151"/>
      <c r="N129" s="151">
        <f t="shared" si="11"/>
        <v>0</v>
      </c>
    </row>
    <row r="130" spans="1:14" ht="12" thickBot="1" x14ac:dyDescent="0.25">
      <c r="A130" s="42" t="s">
        <v>7</v>
      </c>
      <c r="B130" s="42" t="s">
        <v>7</v>
      </c>
      <c r="C130" s="43" t="s">
        <v>7</v>
      </c>
      <c r="D130" s="43" t="s">
        <v>7</v>
      </c>
      <c r="E130" s="43" t="s">
        <v>7</v>
      </c>
      <c r="F130" s="1"/>
      <c r="G130" s="1"/>
    </row>
    <row r="131" spans="1:14" ht="12" thickBot="1" x14ac:dyDescent="0.25">
      <c r="A131" s="13" t="s">
        <v>134</v>
      </c>
      <c r="B131" s="14"/>
      <c r="C131" s="14"/>
      <c r="D131" s="14"/>
      <c r="E131" s="16">
        <f t="shared" ref="E131:N131" si="12">SUM(E133:E144)</f>
        <v>17916.504208385999</v>
      </c>
      <c r="F131" s="16">
        <f t="shared" si="12"/>
        <v>1597</v>
      </c>
      <c r="G131" s="16">
        <f t="shared" si="12"/>
        <v>1947</v>
      </c>
      <c r="H131" s="16">
        <f t="shared" si="12"/>
        <v>1775</v>
      </c>
      <c r="I131" s="16">
        <f t="shared" si="12"/>
        <v>399</v>
      </c>
      <c r="J131" s="16">
        <f t="shared" si="12"/>
        <v>291</v>
      </c>
      <c r="K131" s="16">
        <f t="shared" si="12"/>
        <v>89</v>
      </c>
      <c r="L131" s="16">
        <f t="shared" si="12"/>
        <v>95</v>
      </c>
      <c r="M131" s="16">
        <f>SUM(M133:M144)</f>
        <v>127</v>
      </c>
      <c r="N131" s="16">
        <f t="shared" si="12"/>
        <v>1001</v>
      </c>
    </row>
    <row r="132" spans="1:14" x14ac:dyDescent="0.2">
      <c r="A132" s="42" t="s">
        <v>7</v>
      </c>
      <c r="B132" s="42" t="s">
        <v>7</v>
      </c>
      <c r="C132" s="43" t="s">
        <v>7</v>
      </c>
      <c r="D132" s="43" t="s">
        <v>7</v>
      </c>
      <c r="E132" s="43" t="s">
        <v>7</v>
      </c>
      <c r="F132" s="1"/>
      <c r="G132" s="1"/>
    </row>
    <row r="133" spans="1:14" x14ac:dyDescent="0.2">
      <c r="A133" s="19" t="s">
        <v>135</v>
      </c>
      <c r="B133" s="19"/>
      <c r="C133" s="20" t="s">
        <v>24</v>
      </c>
      <c r="D133" s="20" t="s">
        <v>11</v>
      </c>
      <c r="E133" s="21">
        <v>597</v>
      </c>
      <c r="F133" s="22">
        <v>0</v>
      </c>
      <c r="G133" s="22">
        <v>0</v>
      </c>
      <c r="H133" s="22">
        <v>0</v>
      </c>
      <c r="I133" s="151"/>
      <c r="J133" s="151"/>
      <c r="K133" s="151"/>
      <c r="L133" s="151"/>
      <c r="M133" s="151"/>
      <c r="N133" s="151">
        <f>SUM(I133:M133)</f>
        <v>0</v>
      </c>
    </row>
    <row r="134" spans="1:14" x14ac:dyDescent="0.2">
      <c r="A134" s="33" t="s">
        <v>136</v>
      </c>
      <c r="B134" s="33"/>
      <c r="C134" s="34" t="s">
        <v>24</v>
      </c>
      <c r="D134" s="34" t="s">
        <v>17</v>
      </c>
      <c r="E134" s="35">
        <v>2544</v>
      </c>
      <c r="F134" s="36">
        <v>0</v>
      </c>
      <c r="G134" s="36">
        <v>350</v>
      </c>
      <c r="H134" s="36">
        <v>350</v>
      </c>
      <c r="I134" s="151">
        <v>42</v>
      </c>
      <c r="J134" s="151">
        <f>35+73</f>
        <v>108</v>
      </c>
      <c r="K134" s="151">
        <v>77</v>
      </c>
      <c r="L134" s="151">
        <v>95</v>
      </c>
      <c r="M134" s="151">
        <v>100</v>
      </c>
      <c r="N134" s="151">
        <f t="shared" ref="N134:N144" si="13">SUM(I134:M134)</f>
        <v>422</v>
      </c>
    </row>
    <row r="135" spans="1:14" x14ac:dyDescent="0.2">
      <c r="A135" s="19" t="s">
        <v>137</v>
      </c>
      <c r="B135" s="19"/>
      <c r="C135" s="20" t="s">
        <v>24</v>
      </c>
      <c r="D135" s="20" t="s">
        <v>17</v>
      </c>
      <c r="E135" s="21">
        <v>1850.5849583859999</v>
      </c>
      <c r="F135" s="25">
        <v>350</v>
      </c>
      <c r="G135" s="25">
        <v>350</v>
      </c>
      <c r="H135" s="25">
        <v>355</v>
      </c>
      <c r="I135" s="151">
        <v>240</v>
      </c>
      <c r="J135" s="151"/>
      <c r="K135" s="151"/>
      <c r="L135" s="151"/>
      <c r="M135" s="151">
        <v>27</v>
      </c>
      <c r="N135" s="151">
        <f t="shared" si="13"/>
        <v>267</v>
      </c>
    </row>
    <row r="136" spans="1:14" x14ac:dyDescent="0.2">
      <c r="A136" s="19" t="s">
        <v>137</v>
      </c>
      <c r="B136" s="19"/>
      <c r="C136" s="20" t="s">
        <v>24</v>
      </c>
      <c r="D136" s="20" t="s">
        <v>11</v>
      </c>
      <c r="E136" s="21">
        <f>618+(9.25*177.721)</f>
        <v>2261.9192499999999</v>
      </c>
      <c r="F136" s="25">
        <v>200</v>
      </c>
      <c r="G136" s="25">
        <v>200</v>
      </c>
      <c r="H136" s="25">
        <v>300</v>
      </c>
      <c r="I136" s="151">
        <v>117</v>
      </c>
      <c r="J136" s="151">
        <f>136+47</f>
        <v>183</v>
      </c>
      <c r="K136" s="151">
        <v>12</v>
      </c>
      <c r="L136" s="151"/>
      <c r="M136" s="151"/>
      <c r="N136" s="151">
        <f t="shared" si="13"/>
        <v>312</v>
      </c>
    </row>
    <row r="137" spans="1:14" x14ac:dyDescent="0.2">
      <c r="A137" s="19" t="s">
        <v>138</v>
      </c>
      <c r="B137" s="30"/>
      <c r="C137" s="20" t="s">
        <v>26</v>
      </c>
      <c r="D137" s="20" t="s">
        <v>17</v>
      </c>
      <c r="E137" s="21">
        <v>1781</v>
      </c>
      <c r="F137" s="25">
        <v>397</v>
      </c>
      <c r="G137" s="25">
        <v>397</v>
      </c>
      <c r="H137" s="25">
        <v>200</v>
      </c>
      <c r="I137" s="151"/>
      <c r="J137" s="151"/>
      <c r="K137" s="151"/>
      <c r="L137" s="151"/>
      <c r="M137" s="151"/>
      <c r="N137" s="151">
        <f t="shared" si="13"/>
        <v>0</v>
      </c>
    </row>
    <row r="138" spans="1:14" x14ac:dyDescent="0.2">
      <c r="A138" s="19" t="s">
        <v>139</v>
      </c>
      <c r="B138" s="20"/>
      <c r="C138" s="20" t="s">
        <v>140</v>
      </c>
      <c r="D138" s="20" t="s">
        <v>11</v>
      </c>
      <c r="E138" s="21">
        <v>3481</v>
      </c>
      <c r="F138" s="25"/>
      <c r="G138" s="25"/>
      <c r="H138" s="25"/>
      <c r="I138" s="151"/>
      <c r="J138" s="151"/>
      <c r="K138" s="151"/>
      <c r="L138" s="151"/>
      <c r="M138" s="151"/>
      <c r="N138" s="151">
        <f t="shared" si="13"/>
        <v>0</v>
      </c>
    </row>
    <row r="139" spans="1:14" x14ac:dyDescent="0.2">
      <c r="A139" s="19" t="s">
        <v>141</v>
      </c>
      <c r="B139" s="20"/>
      <c r="C139" s="20" t="s">
        <v>24</v>
      </c>
      <c r="D139" s="20" t="s">
        <v>11</v>
      </c>
      <c r="E139" s="21">
        <v>151</v>
      </c>
      <c r="F139" s="25">
        <v>50</v>
      </c>
      <c r="G139" s="25">
        <v>50</v>
      </c>
      <c r="H139" s="25">
        <v>0</v>
      </c>
      <c r="I139" s="151"/>
      <c r="J139" s="151"/>
      <c r="K139" s="151"/>
      <c r="L139" s="151"/>
      <c r="M139" s="151"/>
      <c r="N139" s="151">
        <f t="shared" si="13"/>
        <v>0</v>
      </c>
    </row>
    <row r="140" spans="1:14" x14ac:dyDescent="0.2">
      <c r="A140" s="19" t="s">
        <v>142</v>
      </c>
      <c r="B140" s="20"/>
      <c r="C140" s="20" t="s">
        <v>68</v>
      </c>
      <c r="D140" s="20" t="s">
        <v>11</v>
      </c>
      <c r="E140" s="21">
        <f>10*200</f>
        <v>2000</v>
      </c>
      <c r="F140" s="25">
        <v>250</v>
      </c>
      <c r="G140" s="25">
        <v>250</v>
      </c>
      <c r="H140" s="25">
        <v>250</v>
      </c>
      <c r="I140" s="151"/>
      <c r="J140" s="151"/>
      <c r="K140" s="151"/>
      <c r="L140" s="151"/>
      <c r="M140" s="151"/>
      <c r="N140" s="151">
        <f t="shared" si="13"/>
        <v>0</v>
      </c>
    </row>
    <row r="141" spans="1:14" x14ac:dyDescent="0.2">
      <c r="A141" s="30" t="s">
        <v>143</v>
      </c>
      <c r="B141" s="30"/>
      <c r="C141" s="20" t="s">
        <v>14</v>
      </c>
      <c r="D141" s="20" t="s">
        <v>11</v>
      </c>
      <c r="E141" s="21">
        <v>393</v>
      </c>
      <c r="F141" s="22"/>
      <c r="G141" s="22"/>
      <c r="H141" s="22"/>
      <c r="I141" s="151"/>
      <c r="J141" s="151"/>
      <c r="K141" s="151"/>
      <c r="L141" s="151"/>
      <c r="M141" s="151"/>
      <c r="N141" s="151">
        <f t="shared" si="13"/>
        <v>0</v>
      </c>
    </row>
    <row r="142" spans="1:14" x14ac:dyDescent="0.2">
      <c r="A142" s="30" t="s">
        <v>144</v>
      </c>
      <c r="B142" s="30"/>
      <c r="C142" s="20" t="s">
        <v>14</v>
      </c>
      <c r="D142" s="20" t="s">
        <v>11</v>
      </c>
      <c r="E142" s="21">
        <v>77</v>
      </c>
      <c r="F142" s="22"/>
      <c r="G142" s="22"/>
      <c r="H142" s="22"/>
      <c r="I142" s="151"/>
      <c r="J142" s="151"/>
      <c r="K142" s="151"/>
      <c r="L142" s="151"/>
      <c r="M142" s="151"/>
      <c r="N142" s="151">
        <f t="shared" si="13"/>
        <v>0</v>
      </c>
    </row>
    <row r="143" spans="1:14" x14ac:dyDescent="0.2">
      <c r="A143" s="30" t="s">
        <v>145</v>
      </c>
      <c r="B143" s="20"/>
      <c r="C143" s="20" t="s">
        <v>14</v>
      </c>
      <c r="D143" s="20" t="s">
        <v>11</v>
      </c>
      <c r="E143" s="21">
        <v>163</v>
      </c>
      <c r="F143" s="22"/>
      <c r="G143" s="22"/>
      <c r="H143" s="22"/>
      <c r="I143" s="151"/>
      <c r="J143" s="151"/>
      <c r="K143" s="151"/>
      <c r="L143" s="151"/>
      <c r="M143" s="151"/>
      <c r="N143" s="151">
        <f t="shared" si="13"/>
        <v>0</v>
      </c>
    </row>
    <row r="144" spans="1:14" x14ac:dyDescent="0.2">
      <c r="A144" s="19" t="s">
        <v>146</v>
      </c>
      <c r="B144" s="20"/>
      <c r="C144" s="20" t="s">
        <v>24</v>
      </c>
      <c r="D144" s="20" t="s">
        <v>17</v>
      </c>
      <c r="E144" s="21">
        <v>2617</v>
      </c>
      <c r="F144" s="25">
        <v>350</v>
      </c>
      <c r="G144" s="25">
        <v>350</v>
      </c>
      <c r="H144" s="25">
        <v>320</v>
      </c>
      <c r="I144" s="151"/>
      <c r="J144" s="151"/>
      <c r="K144" s="151"/>
      <c r="L144" s="151"/>
      <c r="M144" s="151"/>
      <c r="N144" s="151">
        <f t="shared" si="13"/>
        <v>0</v>
      </c>
    </row>
    <row r="145" spans="1:14" ht="12" thickBot="1" x14ac:dyDescent="0.25">
      <c r="A145" s="42" t="s">
        <v>7</v>
      </c>
      <c r="B145" s="42" t="s">
        <v>7</v>
      </c>
      <c r="C145" s="43" t="s">
        <v>7</v>
      </c>
      <c r="D145" s="43" t="s">
        <v>7</v>
      </c>
      <c r="E145" s="43" t="s">
        <v>7</v>
      </c>
      <c r="F145" s="1"/>
      <c r="G145" s="1"/>
    </row>
    <row r="146" spans="1:14" ht="12" thickBot="1" x14ac:dyDescent="0.25">
      <c r="A146" s="13" t="s">
        <v>147</v>
      </c>
      <c r="B146" s="14"/>
      <c r="C146" s="13"/>
      <c r="D146" s="14"/>
      <c r="E146" s="16">
        <f>SUM(E149:E184)</f>
        <v>36482.046999999999</v>
      </c>
      <c r="F146" s="16">
        <f t="shared" ref="F146:N146" si="14">SUM(F148:F171)</f>
        <v>5758</v>
      </c>
      <c r="G146" s="16">
        <f t="shared" si="14"/>
        <v>6358</v>
      </c>
      <c r="H146" s="16">
        <f t="shared" si="14"/>
        <v>5685</v>
      </c>
      <c r="I146" s="16">
        <f t="shared" si="14"/>
        <v>192</v>
      </c>
      <c r="J146" s="16">
        <f t="shared" si="14"/>
        <v>0</v>
      </c>
      <c r="K146" s="16">
        <f t="shared" si="14"/>
        <v>0</v>
      </c>
      <c r="L146" s="16">
        <f t="shared" si="14"/>
        <v>0</v>
      </c>
      <c r="M146" s="16">
        <f>SUM(M148:M184)</f>
        <v>94</v>
      </c>
      <c r="N146" s="16">
        <f t="shared" si="14"/>
        <v>286</v>
      </c>
    </row>
    <row r="147" spans="1:14" x14ac:dyDescent="0.2">
      <c r="A147" s="42" t="s">
        <v>7</v>
      </c>
      <c r="B147" s="42" t="s">
        <v>7</v>
      </c>
      <c r="C147" s="43" t="s">
        <v>7</v>
      </c>
      <c r="D147" s="43" t="s">
        <v>7</v>
      </c>
      <c r="E147" s="43" t="s">
        <v>7</v>
      </c>
      <c r="F147" s="1"/>
      <c r="G147" s="1"/>
    </row>
    <row r="148" spans="1:14" x14ac:dyDescent="0.2">
      <c r="A148" s="94" t="s">
        <v>148</v>
      </c>
      <c r="B148" s="95"/>
      <c r="C148" s="96" t="s">
        <v>24</v>
      </c>
      <c r="D148" s="20" t="s">
        <v>17</v>
      </c>
      <c r="E148" s="97">
        <v>889</v>
      </c>
      <c r="F148" s="25">
        <v>100</v>
      </c>
      <c r="G148" s="25">
        <v>100</v>
      </c>
      <c r="H148" s="25">
        <v>0</v>
      </c>
      <c r="I148" s="151"/>
      <c r="J148" s="151"/>
      <c r="K148" s="151"/>
      <c r="L148" s="151"/>
      <c r="M148" s="151"/>
      <c r="N148" s="151">
        <f>SUM(I148:M148)</f>
        <v>0</v>
      </c>
    </row>
    <row r="149" spans="1:14" x14ac:dyDescent="0.2">
      <c r="A149" s="19" t="s">
        <v>149</v>
      </c>
      <c r="B149" s="19"/>
      <c r="C149" s="20" t="s">
        <v>24</v>
      </c>
      <c r="D149" s="20" t="s">
        <v>17</v>
      </c>
      <c r="E149" s="21">
        <v>194</v>
      </c>
      <c r="F149" s="25">
        <v>0</v>
      </c>
      <c r="G149" s="25">
        <v>0</v>
      </c>
      <c r="H149" s="25">
        <v>0</v>
      </c>
      <c r="I149" s="151"/>
      <c r="J149" s="151"/>
      <c r="K149" s="151"/>
      <c r="L149" s="151"/>
      <c r="M149" s="151"/>
      <c r="N149" s="151">
        <f t="shared" ref="N149:N184" si="15">SUM(I149:M149)</f>
        <v>0</v>
      </c>
    </row>
    <row r="150" spans="1:14" x14ac:dyDescent="0.2">
      <c r="A150" s="19" t="s">
        <v>149</v>
      </c>
      <c r="B150" s="19"/>
      <c r="C150" s="20" t="s">
        <v>24</v>
      </c>
      <c r="D150" s="20" t="s">
        <v>11</v>
      </c>
      <c r="E150" s="21">
        <v>883</v>
      </c>
      <c r="F150" s="25">
        <v>0</v>
      </c>
      <c r="G150" s="25">
        <v>0</v>
      </c>
      <c r="H150" s="25">
        <v>0</v>
      </c>
      <c r="I150" s="151"/>
      <c r="J150" s="151"/>
      <c r="K150" s="151"/>
      <c r="L150" s="151"/>
      <c r="M150" s="151"/>
      <c r="N150" s="151">
        <f t="shared" si="15"/>
        <v>0</v>
      </c>
    </row>
    <row r="151" spans="1:14" x14ac:dyDescent="0.2">
      <c r="A151" s="19" t="s">
        <v>150</v>
      </c>
      <c r="B151" s="19"/>
      <c r="C151" s="20" t="s">
        <v>24</v>
      </c>
      <c r="D151" s="20" t="s">
        <v>17</v>
      </c>
      <c r="E151" s="21">
        <v>2544</v>
      </c>
      <c r="F151" s="25">
        <v>346</v>
      </c>
      <c r="G151" s="25">
        <v>346</v>
      </c>
      <c r="H151" s="25">
        <v>0</v>
      </c>
      <c r="I151" s="151"/>
      <c r="J151" s="151"/>
      <c r="K151" s="151"/>
      <c r="L151" s="151"/>
      <c r="M151" s="151"/>
      <c r="N151" s="151">
        <f t="shared" si="15"/>
        <v>0</v>
      </c>
    </row>
    <row r="152" spans="1:14" x14ac:dyDescent="0.2">
      <c r="A152" s="98" t="s">
        <v>151</v>
      </c>
      <c r="B152" s="98"/>
      <c r="C152" s="99" t="s">
        <v>24</v>
      </c>
      <c r="D152" s="99" t="s">
        <v>17</v>
      </c>
      <c r="E152" s="100">
        <v>2466</v>
      </c>
      <c r="F152" s="101">
        <v>246</v>
      </c>
      <c r="G152" s="101">
        <v>246</v>
      </c>
      <c r="H152" s="101">
        <v>170</v>
      </c>
      <c r="I152" s="151"/>
      <c r="J152" s="151"/>
      <c r="K152" s="151"/>
      <c r="L152" s="151"/>
      <c r="M152" s="151"/>
      <c r="N152" s="151">
        <f t="shared" si="15"/>
        <v>0</v>
      </c>
    </row>
    <row r="153" spans="1:14" x14ac:dyDescent="0.2">
      <c r="A153" s="98" t="s">
        <v>151</v>
      </c>
      <c r="B153" s="98"/>
      <c r="C153" s="99" t="s">
        <v>24</v>
      </c>
      <c r="D153" s="99" t="s">
        <v>11</v>
      </c>
      <c r="E153" s="100">
        <v>889</v>
      </c>
      <c r="F153" s="101">
        <v>50</v>
      </c>
      <c r="G153" s="101">
        <v>50</v>
      </c>
      <c r="H153" s="101">
        <v>50</v>
      </c>
      <c r="I153" s="151"/>
      <c r="J153" s="151"/>
      <c r="K153" s="151"/>
      <c r="L153" s="151"/>
      <c r="M153" s="151"/>
      <c r="N153" s="151">
        <f t="shared" si="15"/>
        <v>0</v>
      </c>
    </row>
    <row r="154" spans="1:14" x14ac:dyDescent="0.2">
      <c r="A154" s="33" t="s">
        <v>151</v>
      </c>
      <c r="B154" s="33"/>
      <c r="C154" s="34" t="s">
        <v>26</v>
      </c>
      <c r="D154" s="34" t="s">
        <v>17</v>
      </c>
      <c r="E154" s="35">
        <v>2310</v>
      </c>
      <c r="F154" s="36"/>
      <c r="G154" s="36">
        <v>550</v>
      </c>
      <c r="H154" s="36">
        <v>250</v>
      </c>
      <c r="I154" s="151"/>
      <c r="J154" s="151"/>
      <c r="K154" s="151"/>
      <c r="L154" s="151"/>
      <c r="M154" s="151"/>
      <c r="N154" s="151">
        <f t="shared" si="15"/>
        <v>0</v>
      </c>
    </row>
    <row r="155" spans="1:14" x14ac:dyDescent="0.2">
      <c r="A155" s="33" t="s">
        <v>152</v>
      </c>
      <c r="B155" s="33"/>
      <c r="C155" s="34" t="s">
        <v>24</v>
      </c>
      <c r="D155" s="34" t="s">
        <v>11</v>
      </c>
      <c r="E155" s="35">
        <v>445</v>
      </c>
      <c r="F155" s="36"/>
      <c r="G155" s="36">
        <v>50</v>
      </c>
      <c r="H155" s="36">
        <v>50</v>
      </c>
      <c r="I155" s="151"/>
      <c r="J155" s="151"/>
      <c r="K155" s="151"/>
      <c r="L155" s="151"/>
      <c r="M155" s="151"/>
      <c r="N155" s="151">
        <f t="shared" si="15"/>
        <v>0</v>
      </c>
    </row>
    <row r="156" spans="1:14" x14ac:dyDescent="0.2">
      <c r="A156" s="27" t="s">
        <v>153</v>
      </c>
      <c r="B156" s="102" t="s">
        <v>61</v>
      </c>
      <c r="C156" s="28" t="s">
        <v>26</v>
      </c>
      <c r="D156" s="28" t="s">
        <v>17</v>
      </c>
      <c r="E156" s="29">
        <v>4325</v>
      </c>
      <c r="F156" s="25">
        <v>1180</v>
      </c>
      <c r="G156" s="25">
        <v>1180</v>
      </c>
      <c r="H156" s="25">
        <v>1300</v>
      </c>
      <c r="I156" s="151">
        <v>62</v>
      </c>
      <c r="J156" s="151"/>
      <c r="K156" s="151"/>
      <c r="L156" s="151"/>
      <c r="M156" s="151"/>
      <c r="N156" s="151">
        <f t="shared" si="15"/>
        <v>62</v>
      </c>
    </row>
    <row r="157" spans="1:14" x14ac:dyDescent="0.2">
      <c r="A157" s="27" t="s">
        <v>153</v>
      </c>
      <c r="B157" s="102" t="s">
        <v>61</v>
      </c>
      <c r="C157" s="28" t="s">
        <v>29</v>
      </c>
      <c r="D157" s="28" t="s">
        <v>17</v>
      </c>
      <c r="E157" s="29">
        <v>1454</v>
      </c>
      <c r="F157" s="25">
        <v>450</v>
      </c>
      <c r="G157" s="25">
        <v>450</v>
      </c>
      <c r="H157" s="25">
        <v>262</v>
      </c>
      <c r="I157" s="151"/>
      <c r="J157" s="151"/>
      <c r="K157" s="151"/>
      <c r="L157" s="151"/>
      <c r="M157" s="151"/>
      <c r="N157" s="151">
        <f t="shared" si="15"/>
        <v>0</v>
      </c>
    </row>
    <row r="158" spans="1:14" x14ac:dyDescent="0.2">
      <c r="A158" s="81" t="s">
        <v>154</v>
      </c>
      <c r="B158" s="103"/>
      <c r="C158" s="79" t="s">
        <v>29</v>
      </c>
      <c r="D158" s="79" t="s">
        <v>17</v>
      </c>
      <c r="E158" s="80">
        <v>1950</v>
      </c>
      <c r="F158" s="104">
        <v>250</v>
      </c>
      <c r="G158" s="104">
        <v>200</v>
      </c>
      <c r="H158" s="104">
        <v>100</v>
      </c>
      <c r="I158" s="151">
        <v>61</v>
      </c>
      <c r="J158" s="151"/>
      <c r="K158" s="151"/>
      <c r="L158" s="151"/>
      <c r="M158" s="151">
        <v>28</v>
      </c>
      <c r="N158" s="151">
        <f t="shared" si="15"/>
        <v>89</v>
      </c>
    </row>
    <row r="159" spans="1:14" x14ac:dyDescent="0.2">
      <c r="A159" s="33" t="s">
        <v>154</v>
      </c>
      <c r="B159" s="105"/>
      <c r="C159" s="34" t="s">
        <v>29</v>
      </c>
      <c r="D159" s="34" t="s">
        <v>11</v>
      </c>
      <c r="E159" s="35">
        <v>76</v>
      </c>
      <c r="F159" s="36">
        <v>0</v>
      </c>
      <c r="G159" s="36">
        <v>50</v>
      </c>
      <c r="H159" s="36">
        <v>25</v>
      </c>
      <c r="I159" s="151">
        <v>10</v>
      </c>
      <c r="J159" s="151"/>
      <c r="K159" s="151"/>
      <c r="L159" s="151"/>
      <c r="M159" s="151"/>
      <c r="N159" s="151">
        <f t="shared" si="15"/>
        <v>10</v>
      </c>
    </row>
    <row r="160" spans="1:14" x14ac:dyDescent="0.2">
      <c r="A160" s="19" t="s">
        <v>155</v>
      </c>
      <c r="B160" s="106"/>
      <c r="C160" s="20" t="s">
        <v>26</v>
      </c>
      <c r="D160" s="20" t="s">
        <v>17</v>
      </c>
      <c r="E160" s="21">
        <v>1030</v>
      </c>
      <c r="F160" s="25">
        <v>550</v>
      </c>
      <c r="G160" s="25">
        <v>550</v>
      </c>
      <c r="H160" s="25">
        <v>350</v>
      </c>
      <c r="I160" s="151">
        <v>49</v>
      </c>
      <c r="J160" s="151"/>
      <c r="K160" s="151"/>
      <c r="L160" s="151"/>
      <c r="M160" s="151"/>
      <c r="N160" s="151">
        <f t="shared" si="15"/>
        <v>49</v>
      </c>
    </row>
    <row r="161" spans="1:14" x14ac:dyDescent="0.2">
      <c r="A161" s="19" t="s">
        <v>155</v>
      </c>
      <c r="B161" s="106"/>
      <c r="C161" s="20" t="s">
        <v>26</v>
      </c>
      <c r="D161" s="20" t="s">
        <v>17</v>
      </c>
      <c r="E161" s="21">
        <v>3554</v>
      </c>
      <c r="F161" s="25">
        <v>550</v>
      </c>
      <c r="G161" s="25">
        <v>550</v>
      </c>
      <c r="H161" s="25">
        <v>750</v>
      </c>
      <c r="I161" s="151"/>
      <c r="J161" s="151"/>
      <c r="K161" s="151"/>
      <c r="L161" s="151"/>
      <c r="M161" s="151"/>
      <c r="N161" s="151">
        <f t="shared" si="15"/>
        <v>0</v>
      </c>
    </row>
    <row r="162" spans="1:14" x14ac:dyDescent="0.2">
      <c r="A162" s="19" t="s">
        <v>155</v>
      </c>
      <c r="B162" s="106"/>
      <c r="C162" s="20" t="s">
        <v>26</v>
      </c>
      <c r="D162" s="20" t="s">
        <v>11</v>
      </c>
      <c r="E162" s="21">
        <v>1244.047</v>
      </c>
      <c r="F162" s="25">
        <v>175</v>
      </c>
      <c r="G162" s="25">
        <v>175</v>
      </c>
      <c r="H162" s="25">
        <v>75</v>
      </c>
      <c r="I162" s="151"/>
      <c r="J162" s="151"/>
      <c r="K162" s="151"/>
      <c r="L162" s="151"/>
      <c r="M162" s="151">
        <v>50</v>
      </c>
      <c r="N162" s="151">
        <f t="shared" si="15"/>
        <v>50</v>
      </c>
    </row>
    <row r="163" spans="1:14" x14ac:dyDescent="0.2">
      <c r="A163" s="27" t="s">
        <v>153</v>
      </c>
      <c r="B163" s="102" t="s">
        <v>61</v>
      </c>
      <c r="C163" s="28" t="s">
        <v>26</v>
      </c>
      <c r="D163" s="28" t="s">
        <v>17</v>
      </c>
      <c r="E163" s="29">
        <v>5484</v>
      </c>
      <c r="F163" s="25">
        <v>900</v>
      </c>
      <c r="G163" s="25">
        <v>900</v>
      </c>
      <c r="H163" s="25">
        <v>1603</v>
      </c>
      <c r="I163" s="151"/>
      <c r="J163" s="151"/>
      <c r="K163" s="151"/>
      <c r="L163" s="151"/>
      <c r="M163" s="151"/>
      <c r="N163" s="151">
        <f t="shared" si="15"/>
        <v>0</v>
      </c>
    </row>
    <row r="164" spans="1:14" x14ac:dyDescent="0.2">
      <c r="A164" s="27" t="s">
        <v>153</v>
      </c>
      <c r="B164" s="102" t="s">
        <v>61</v>
      </c>
      <c r="C164" s="28" t="s">
        <v>26</v>
      </c>
      <c r="D164" s="28" t="s">
        <v>17</v>
      </c>
      <c r="E164" s="29">
        <v>738</v>
      </c>
      <c r="F164" s="25">
        <v>508</v>
      </c>
      <c r="G164" s="25">
        <v>508</v>
      </c>
      <c r="H164" s="25">
        <v>500</v>
      </c>
      <c r="I164" s="151">
        <v>10</v>
      </c>
      <c r="J164" s="151"/>
      <c r="K164" s="151"/>
      <c r="L164" s="151"/>
      <c r="M164" s="151">
        <v>16</v>
      </c>
      <c r="N164" s="151">
        <f t="shared" si="15"/>
        <v>26</v>
      </c>
    </row>
    <row r="165" spans="1:14" x14ac:dyDescent="0.2">
      <c r="A165" s="27" t="s">
        <v>156</v>
      </c>
      <c r="B165" s="28"/>
      <c r="C165" s="28" t="s">
        <v>26</v>
      </c>
      <c r="D165" s="28" t="s">
        <v>11</v>
      </c>
      <c r="E165" s="29">
        <v>65</v>
      </c>
      <c r="F165" s="25">
        <v>65</v>
      </c>
      <c r="G165" s="25">
        <v>65</v>
      </c>
      <c r="H165" s="25">
        <v>0</v>
      </c>
      <c r="I165" s="151"/>
      <c r="J165" s="151"/>
      <c r="K165" s="151"/>
      <c r="L165" s="151"/>
      <c r="M165" s="151"/>
      <c r="N165" s="151">
        <f t="shared" si="15"/>
        <v>0</v>
      </c>
    </row>
    <row r="166" spans="1:14" x14ac:dyDescent="0.2">
      <c r="A166" s="19" t="s">
        <v>157</v>
      </c>
      <c r="B166" s="20"/>
      <c r="C166" s="20" t="s">
        <v>14</v>
      </c>
      <c r="D166" s="20" t="s">
        <v>11</v>
      </c>
      <c r="E166" s="21">
        <v>215</v>
      </c>
      <c r="F166" s="22"/>
      <c r="G166" s="22"/>
      <c r="H166" s="22"/>
      <c r="I166" s="151"/>
      <c r="J166" s="151"/>
      <c r="K166" s="151"/>
      <c r="L166" s="151"/>
      <c r="M166" s="151"/>
      <c r="N166" s="151">
        <f t="shared" si="15"/>
        <v>0</v>
      </c>
    </row>
    <row r="167" spans="1:14" x14ac:dyDescent="0.2">
      <c r="A167" s="19" t="s">
        <v>158</v>
      </c>
      <c r="B167" s="20"/>
      <c r="C167" s="20" t="s">
        <v>14</v>
      </c>
      <c r="D167" s="20" t="s">
        <v>11</v>
      </c>
      <c r="E167" s="21">
        <v>226</v>
      </c>
      <c r="F167" s="22"/>
      <c r="G167" s="22"/>
      <c r="H167" s="22"/>
      <c r="I167" s="151"/>
      <c r="J167" s="151"/>
      <c r="K167" s="151"/>
      <c r="L167" s="151"/>
      <c r="M167" s="151"/>
      <c r="N167" s="151">
        <f t="shared" si="15"/>
        <v>0</v>
      </c>
    </row>
    <row r="168" spans="1:14" x14ac:dyDescent="0.2">
      <c r="A168" s="19" t="s">
        <v>159</v>
      </c>
      <c r="B168" s="20"/>
      <c r="C168" s="20" t="s">
        <v>14</v>
      </c>
      <c r="D168" s="20" t="s">
        <v>11</v>
      </c>
      <c r="E168" s="21">
        <v>60</v>
      </c>
      <c r="F168" s="22"/>
      <c r="G168" s="22"/>
      <c r="H168" s="22"/>
      <c r="I168" s="151"/>
      <c r="J168" s="151"/>
      <c r="K168" s="151"/>
      <c r="L168" s="151"/>
      <c r="M168" s="151"/>
      <c r="N168" s="151">
        <f t="shared" si="15"/>
        <v>0</v>
      </c>
    </row>
    <row r="169" spans="1:14" x14ac:dyDescent="0.2">
      <c r="A169" s="19" t="s">
        <v>160</v>
      </c>
      <c r="B169" s="30"/>
      <c r="C169" s="20" t="s">
        <v>26</v>
      </c>
      <c r="D169" s="20" t="s">
        <v>17</v>
      </c>
      <c r="E169" s="21">
        <v>807</v>
      </c>
      <c r="F169" s="25">
        <v>288</v>
      </c>
      <c r="G169" s="25">
        <v>288</v>
      </c>
      <c r="H169" s="25">
        <v>0</v>
      </c>
      <c r="I169" s="151"/>
      <c r="J169" s="151"/>
      <c r="K169" s="151"/>
      <c r="L169" s="151"/>
      <c r="M169" s="151"/>
      <c r="N169" s="151">
        <f t="shared" si="15"/>
        <v>0</v>
      </c>
    </row>
    <row r="170" spans="1:14" x14ac:dyDescent="0.2">
      <c r="A170" s="19" t="s">
        <v>161</v>
      </c>
      <c r="B170" s="19"/>
      <c r="C170" s="20" t="s">
        <v>162</v>
      </c>
      <c r="D170" s="20" t="s">
        <v>11</v>
      </c>
      <c r="E170" s="21">
        <v>622</v>
      </c>
      <c r="F170" s="25"/>
      <c r="G170" s="25"/>
      <c r="H170" s="25">
        <v>100</v>
      </c>
      <c r="I170" s="151"/>
      <c r="J170" s="151"/>
      <c r="K170" s="151"/>
      <c r="L170" s="151"/>
      <c r="M170" s="151"/>
      <c r="N170" s="151">
        <f t="shared" si="15"/>
        <v>0</v>
      </c>
    </row>
    <row r="171" spans="1:14" x14ac:dyDescent="0.2">
      <c r="A171" s="19" t="s">
        <v>163</v>
      </c>
      <c r="B171" s="19"/>
      <c r="C171" s="20" t="s">
        <v>140</v>
      </c>
      <c r="D171" s="20" t="s">
        <v>11</v>
      </c>
      <c r="E171" s="21">
        <v>2451</v>
      </c>
      <c r="F171" s="25">
        <v>100</v>
      </c>
      <c r="G171" s="25">
        <v>100</v>
      </c>
      <c r="H171" s="25">
        <v>100</v>
      </c>
      <c r="I171" s="151"/>
      <c r="J171" s="151"/>
      <c r="K171" s="151"/>
      <c r="L171" s="151"/>
      <c r="M171" s="151"/>
      <c r="N171" s="151">
        <f t="shared" si="15"/>
        <v>0</v>
      </c>
    </row>
    <row r="172" spans="1:14" x14ac:dyDescent="0.2">
      <c r="A172" s="48" t="s">
        <v>164</v>
      </c>
      <c r="B172" s="48"/>
      <c r="C172" s="28" t="s">
        <v>49</v>
      </c>
      <c r="D172" s="28" t="s">
        <v>11</v>
      </c>
      <c r="E172" s="29">
        <v>390</v>
      </c>
      <c r="F172" s="25"/>
      <c r="G172" s="25"/>
      <c r="H172" s="25"/>
      <c r="I172" s="151"/>
      <c r="J172" s="151"/>
      <c r="K172" s="151"/>
      <c r="L172" s="151"/>
      <c r="M172" s="151"/>
      <c r="N172" s="151">
        <f t="shared" si="15"/>
        <v>0</v>
      </c>
    </row>
    <row r="173" spans="1:14" x14ac:dyDescent="0.2">
      <c r="A173" s="107" t="s">
        <v>165</v>
      </c>
      <c r="B173" s="28"/>
      <c r="C173" s="28" t="s">
        <v>49</v>
      </c>
      <c r="D173" s="28" t="s">
        <v>11</v>
      </c>
      <c r="E173" s="29">
        <v>172</v>
      </c>
      <c r="F173" s="25"/>
      <c r="G173" s="25"/>
      <c r="H173" s="25"/>
      <c r="I173" s="151"/>
      <c r="J173" s="151"/>
      <c r="K173" s="151"/>
      <c r="L173" s="151"/>
      <c r="M173" s="151"/>
      <c r="N173" s="151">
        <f t="shared" si="15"/>
        <v>0</v>
      </c>
    </row>
    <row r="174" spans="1:14" x14ac:dyDescent="0.2">
      <c r="A174" s="107" t="s">
        <v>166</v>
      </c>
      <c r="B174" s="48"/>
      <c r="C174" s="28" t="s">
        <v>49</v>
      </c>
      <c r="D174" s="28" t="s">
        <v>11</v>
      </c>
      <c r="E174" s="29">
        <v>47</v>
      </c>
      <c r="F174" s="25"/>
      <c r="G174" s="25"/>
      <c r="H174" s="25"/>
      <c r="I174" s="151"/>
      <c r="J174" s="151"/>
      <c r="K174" s="151"/>
      <c r="L174" s="151"/>
      <c r="M174" s="151"/>
      <c r="N174" s="151">
        <f t="shared" si="15"/>
        <v>0</v>
      </c>
    </row>
    <row r="175" spans="1:14" x14ac:dyDescent="0.2">
      <c r="A175" s="107" t="s">
        <v>167</v>
      </c>
      <c r="B175" s="48"/>
      <c r="C175" s="28" t="s">
        <v>168</v>
      </c>
      <c r="D175" s="28" t="s">
        <v>11</v>
      </c>
      <c r="E175" s="29">
        <v>71</v>
      </c>
      <c r="F175" s="25"/>
      <c r="G175" s="25"/>
      <c r="H175" s="25"/>
      <c r="I175" s="151"/>
      <c r="J175" s="151"/>
      <c r="K175" s="151"/>
      <c r="L175" s="151"/>
      <c r="M175" s="151"/>
      <c r="N175" s="151">
        <f t="shared" si="15"/>
        <v>0</v>
      </c>
    </row>
    <row r="176" spans="1:14" x14ac:dyDescent="0.2">
      <c r="A176" s="107" t="s">
        <v>169</v>
      </c>
      <c r="B176" s="48"/>
      <c r="C176" s="28" t="s">
        <v>168</v>
      </c>
      <c r="D176" s="28" t="s">
        <v>11</v>
      </c>
      <c r="E176" s="29">
        <v>100</v>
      </c>
      <c r="F176" s="25"/>
      <c r="G176" s="25"/>
      <c r="H176" s="25"/>
      <c r="I176" s="151"/>
      <c r="J176" s="151"/>
      <c r="K176" s="151"/>
      <c r="L176" s="151"/>
      <c r="M176" s="151"/>
      <c r="N176" s="151">
        <f t="shared" si="15"/>
        <v>0</v>
      </c>
    </row>
    <row r="177" spans="1:14" x14ac:dyDescent="0.2">
      <c r="A177" s="108" t="s">
        <v>170</v>
      </c>
      <c r="B177" s="71" t="s">
        <v>171</v>
      </c>
      <c r="C177" s="71" t="s">
        <v>172</v>
      </c>
      <c r="D177" s="71" t="s">
        <v>11</v>
      </c>
      <c r="E177" s="71">
        <v>355</v>
      </c>
      <c r="F177" s="109"/>
      <c r="G177" s="109"/>
      <c r="H177" s="109"/>
      <c r="I177" s="151"/>
      <c r="J177" s="151"/>
      <c r="K177" s="151"/>
      <c r="L177" s="151"/>
      <c r="M177" s="151"/>
      <c r="N177" s="151">
        <f t="shared" si="15"/>
        <v>0</v>
      </c>
    </row>
    <row r="178" spans="1:14" x14ac:dyDescent="0.2">
      <c r="A178" s="108" t="s">
        <v>173</v>
      </c>
      <c r="B178" s="71" t="s">
        <v>171</v>
      </c>
      <c r="C178" s="71" t="s">
        <v>172</v>
      </c>
      <c r="D178" s="71" t="s">
        <v>11</v>
      </c>
      <c r="E178" s="72">
        <v>355</v>
      </c>
      <c r="F178" s="109"/>
      <c r="G178" s="109"/>
      <c r="H178" s="109"/>
      <c r="I178" s="151"/>
      <c r="J178" s="151"/>
      <c r="K178" s="151"/>
      <c r="L178" s="151"/>
      <c r="M178" s="151"/>
      <c r="N178" s="151">
        <f t="shared" si="15"/>
        <v>0</v>
      </c>
    </row>
    <row r="179" spans="1:14" x14ac:dyDescent="0.2">
      <c r="A179" s="108" t="s">
        <v>174</v>
      </c>
      <c r="B179" s="71" t="s">
        <v>171</v>
      </c>
      <c r="C179" s="71" t="s">
        <v>172</v>
      </c>
      <c r="D179" s="71" t="s">
        <v>11</v>
      </c>
      <c r="E179" s="72">
        <v>178</v>
      </c>
      <c r="F179" s="109"/>
      <c r="G179" s="109"/>
      <c r="H179" s="109"/>
      <c r="I179" s="151"/>
      <c r="J179" s="151"/>
      <c r="K179" s="151"/>
      <c r="L179" s="151"/>
      <c r="M179" s="151"/>
      <c r="N179" s="151">
        <f t="shared" si="15"/>
        <v>0</v>
      </c>
    </row>
    <row r="180" spans="1:14" x14ac:dyDescent="0.2">
      <c r="A180" s="48" t="s">
        <v>175</v>
      </c>
      <c r="B180" s="28"/>
      <c r="C180" s="28" t="s">
        <v>168</v>
      </c>
      <c r="D180" s="28" t="s">
        <v>11</v>
      </c>
      <c r="E180" s="29">
        <v>184</v>
      </c>
      <c r="F180" s="25"/>
      <c r="G180" s="25"/>
      <c r="H180" s="25"/>
      <c r="I180" s="151"/>
      <c r="J180" s="151"/>
      <c r="K180" s="151"/>
      <c r="L180" s="151"/>
      <c r="M180" s="151"/>
      <c r="N180" s="151">
        <f t="shared" si="15"/>
        <v>0</v>
      </c>
    </row>
    <row r="181" spans="1:14" x14ac:dyDescent="0.2">
      <c r="A181" s="48" t="s">
        <v>176</v>
      </c>
      <c r="B181" s="28"/>
      <c r="C181" s="28" t="s">
        <v>168</v>
      </c>
      <c r="D181" s="28" t="s">
        <v>11</v>
      </c>
      <c r="E181" s="29">
        <v>81</v>
      </c>
      <c r="F181" s="25"/>
      <c r="G181" s="25"/>
      <c r="H181" s="25"/>
      <c r="I181" s="151"/>
      <c r="J181" s="151"/>
      <c r="K181" s="151"/>
      <c r="L181" s="151"/>
      <c r="M181" s="151"/>
      <c r="N181" s="151">
        <f t="shared" si="15"/>
        <v>0</v>
      </c>
    </row>
    <row r="182" spans="1:14" x14ac:dyDescent="0.2">
      <c r="A182" s="48" t="s">
        <v>177</v>
      </c>
      <c r="B182" s="28" t="s">
        <v>171</v>
      </c>
      <c r="C182" s="28" t="s">
        <v>168</v>
      </c>
      <c r="D182" s="28" t="s">
        <v>11</v>
      </c>
      <c r="E182" s="29">
        <v>180</v>
      </c>
      <c r="F182" s="25"/>
      <c r="G182" s="25"/>
      <c r="H182" s="25"/>
      <c r="I182" s="151"/>
      <c r="J182" s="151"/>
      <c r="K182" s="151"/>
      <c r="L182" s="151"/>
      <c r="M182" s="151"/>
      <c r="N182" s="151">
        <f t="shared" si="15"/>
        <v>0</v>
      </c>
    </row>
    <row r="183" spans="1:14" x14ac:dyDescent="0.2">
      <c r="A183" s="48" t="s">
        <v>178</v>
      </c>
      <c r="B183" s="28"/>
      <c r="C183" s="28" t="s">
        <v>168</v>
      </c>
      <c r="D183" s="28" t="s">
        <v>11</v>
      </c>
      <c r="E183" s="29">
        <v>309</v>
      </c>
      <c r="F183" s="25"/>
      <c r="G183" s="25"/>
      <c r="H183" s="25"/>
      <c r="I183" s="151"/>
      <c r="J183" s="151"/>
      <c r="K183" s="151"/>
      <c r="L183" s="151"/>
      <c r="M183" s="151"/>
      <c r="N183" s="151">
        <f t="shared" si="15"/>
        <v>0</v>
      </c>
    </row>
    <row r="184" spans="1:14" x14ac:dyDescent="0.2">
      <c r="A184" s="108" t="s">
        <v>179</v>
      </c>
      <c r="B184" s="71" t="s">
        <v>171</v>
      </c>
      <c r="C184" s="71" t="s">
        <v>168</v>
      </c>
      <c r="D184" s="71" t="s">
        <v>11</v>
      </c>
      <c r="E184" s="72">
        <v>28</v>
      </c>
      <c r="F184" s="109"/>
      <c r="G184" s="109"/>
      <c r="H184" s="109"/>
      <c r="I184" s="151"/>
      <c r="J184" s="151"/>
      <c r="K184" s="151"/>
      <c r="L184" s="151"/>
      <c r="M184" s="151"/>
      <c r="N184" s="151">
        <f t="shared" si="15"/>
        <v>0</v>
      </c>
    </row>
    <row r="185" spans="1:14" ht="12" thickBot="1" x14ac:dyDescent="0.25">
      <c r="A185" s="42" t="s">
        <v>7</v>
      </c>
      <c r="B185" s="42" t="s">
        <v>7</v>
      </c>
      <c r="C185" s="43" t="s">
        <v>7</v>
      </c>
      <c r="D185" s="43" t="s">
        <v>7</v>
      </c>
      <c r="E185" s="43" t="s">
        <v>7</v>
      </c>
      <c r="F185" s="1"/>
      <c r="G185" s="1"/>
    </row>
    <row r="186" spans="1:14" ht="12" thickBot="1" x14ac:dyDescent="0.25">
      <c r="A186" s="110" t="s">
        <v>180</v>
      </c>
      <c r="B186" s="111"/>
      <c r="C186" s="45"/>
      <c r="D186" s="46"/>
      <c r="E186" s="16">
        <f t="shared" ref="E186:N186" si="16">SUM(E188:E208)</f>
        <v>25696.444999999996</v>
      </c>
      <c r="F186" s="16">
        <f t="shared" si="16"/>
        <v>2297</v>
      </c>
      <c r="G186" s="16">
        <f t="shared" si="16"/>
        <v>2297</v>
      </c>
      <c r="H186" s="16">
        <f t="shared" si="16"/>
        <v>2108</v>
      </c>
      <c r="I186" s="16">
        <f t="shared" si="16"/>
        <v>85</v>
      </c>
      <c r="J186" s="16">
        <f t="shared" si="16"/>
        <v>102</v>
      </c>
      <c r="K186" s="16">
        <f t="shared" si="16"/>
        <v>104</v>
      </c>
      <c r="L186" s="16">
        <f t="shared" si="16"/>
        <v>186</v>
      </c>
      <c r="M186" s="16">
        <f>SUM(M188:M208)</f>
        <v>194</v>
      </c>
      <c r="N186" s="16">
        <f t="shared" si="16"/>
        <v>671</v>
      </c>
    </row>
    <row r="187" spans="1:14" x14ac:dyDescent="0.2">
      <c r="A187" s="112" t="s">
        <v>7</v>
      </c>
      <c r="B187" s="112" t="s">
        <v>7</v>
      </c>
      <c r="C187" s="113" t="s">
        <v>7</v>
      </c>
      <c r="D187" s="113" t="s">
        <v>7</v>
      </c>
      <c r="E187" s="114" t="s">
        <v>7</v>
      </c>
      <c r="F187" s="1"/>
      <c r="G187" s="1"/>
    </row>
    <row r="188" spans="1:14" x14ac:dyDescent="0.2">
      <c r="A188" s="115" t="s">
        <v>181</v>
      </c>
      <c r="B188" s="28"/>
      <c r="C188" s="28" t="s">
        <v>49</v>
      </c>
      <c r="D188" s="28" t="s">
        <v>11</v>
      </c>
      <c r="E188" s="116">
        <v>267</v>
      </c>
      <c r="F188" s="25"/>
      <c r="G188" s="25"/>
      <c r="H188" s="25"/>
      <c r="I188" s="151"/>
      <c r="J188" s="151"/>
      <c r="K188" s="151"/>
      <c r="L188" s="151"/>
      <c r="M188" s="151"/>
      <c r="N188" s="151">
        <f>SUM(I188:M188)</f>
        <v>0</v>
      </c>
    </row>
    <row r="189" spans="1:14" x14ac:dyDescent="0.2">
      <c r="A189" s="115" t="s">
        <v>182</v>
      </c>
      <c r="B189" s="28"/>
      <c r="C189" s="28" t="s">
        <v>49</v>
      </c>
      <c r="D189" s="28" t="s">
        <v>11</v>
      </c>
      <c r="E189" s="116">
        <v>29</v>
      </c>
      <c r="F189" s="25"/>
      <c r="G189" s="25"/>
      <c r="H189" s="25"/>
      <c r="I189" s="151"/>
      <c r="J189" s="151"/>
      <c r="K189" s="151"/>
      <c r="L189" s="151"/>
      <c r="M189" s="151"/>
      <c r="N189" s="151">
        <f t="shared" ref="N189:N208" si="17">SUM(I189:M189)</f>
        <v>0</v>
      </c>
    </row>
    <row r="190" spans="1:14" x14ac:dyDescent="0.2">
      <c r="A190" s="115" t="s">
        <v>183</v>
      </c>
      <c r="B190" s="28"/>
      <c r="C190" s="28" t="s">
        <v>49</v>
      </c>
      <c r="D190" s="28" t="s">
        <v>11</v>
      </c>
      <c r="E190" s="116">
        <v>58</v>
      </c>
      <c r="F190" s="25"/>
      <c r="G190" s="25"/>
      <c r="H190" s="25"/>
      <c r="I190" s="151"/>
      <c r="J190" s="151"/>
      <c r="K190" s="151"/>
      <c r="L190" s="151"/>
      <c r="M190" s="151"/>
      <c r="N190" s="151">
        <f t="shared" si="17"/>
        <v>0</v>
      </c>
    </row>
    <row r="191" spans="1:14" x14ac:dyDescent="0.2">
      <c r="A191" s="117" t="s">
        <v>184</v>
      </c>
      <c r="B191" s="20"/>
      <c r="C191" s="20" t="s">
        <v>14</v>
      </c>
      <c r="D191" s="20" t="s">
        <v>11</v>
      </c>
      <c r="E191" s="118">
        <v>157</v>
      </c>
      <c r="F191" s="22"/>
      <c r="G191" s="22"/>
      <c r="H191" s="22"/>
      <c r="I191" s="151"/>
      <c r="J191" s="151"/>
      <c r="K191" s="151"/>
      <c r="L191" s="151"/>
      <c r="M191" s="151"/>
      <c r="N191" s="151">
        <f t="shared" si="17"/>
        <v>0</v>
      </c>
    </row>
    <row r="192" spans="1:14" x14ac:dyDescent="0.2">
      <c r="A192" s="117" t="s">
        <v>185</v>
      </c>
      <c r="B192" s="20"/>
      <c r="C192" s="20" t="s">
        <v>41</v>
      </c>
      <c r="D192" s="20" t="s">
        <v>11</v>
      </c>
      <c r="E192" s="118">
        <v>312</v>
      </c>
      <c r="F192" s="22"/>
      <c r="G192" s="22"/>
      <c r="H192" s="22"/>
      <c r="I192" s="151"/>
      <c r="J192" s="151"/>
      <c r="K192" s="151"/>
      <c r="L192" s="151"/>
      <c r="M192" s="151"/>
      <c r="N192" s="151">
        <f t="shared" si="17"/>
        <v>0</v>
      </c>
    </row>
    <row r="193" spans="1:14" x14ac:dyDescent="0.2">
      <c r="A193" s="119" t="s">
        <v>186</v>
      </c>
      <c r="B193" s="20"/>
      <c r="C193" s="20" t="s">
        <v>68</v>
      </c>
      <c r="D193" s="20" t="s">
        <v>11</v>
      </c>
      <c r="E193" s="118">
        <v>105</v>
      </c>
      <c r="F193" s="22"/>
      <c r="G193" s="22"/>
      <c r="H193" s="22"/>
      <c r="I193" s="151"/>
      <c r="J193" s="151"/>
      <c r="K193" s="151"/>
      <c r="L193" s="151"/>
      <c r="M193" s="151"/>
      <c r="N193" s="151">
        <f t="shared" si="17"/>
        <v>0</v>
      </c>
    </row>
    <row r="194" spans="1:14" x14ac:dyDescent="0.2">
      <c r="A194" s="117" t="s">
        <v>187</v>
      </c>
      <c r="B194" s="20"/>
      <c r="C194" s="20" t="s">
        <v>68</v>
      </c>
      <c r="D194" s="20" t="s">
        <v>11</v>
      </c>
      <c r="E194" s="118">
        <f>8*200</f>
        <v>1600</v>
      </c>
      <c r="F194" s="22">
        <v>100</v>
      </c>
      <c r="G194" s="22">
        <v>100</v>
      </c>
      <c r="H194" s="22">
        <v>100</v>
      </c>
      <c r="I194" s="151"/>
      <c r="J194" s="151"/>
      <c r="K194" s="151"/>
      <c r="L194" s="151"/>
      <c r="M194" s="151"/>
      <c r="N194" s="151">
        <f t="shared" si="17"/>
        <v>0</v>
      </c>
    </row>
    <row r="195" spans="1:14" x14ac:dyDescent="0.2">
      <c r="A195" s="30" t="s">
        <v>188</v>
      </c>
      <c r="B195" s="20"/>
      <c r="C195" s="20" t="s">
        <v>41</v>
      </c>
      <c r="D195" s="20" t="s">
        <v>11</v>
      </c>
      <c r="E195" s="20">
        <v>400</v>
      </c>
      <c r="F195" s="22">
        <v>50</v>
      </c>
      <c r="G195" s="22">
        <v>50</v>
      </c>
      <c r="H195" s="22">
        <v>50</v>
      </c>
      <c r="I195" s="151"/>
      <c r="J195" s="151"/>
      <c r="K195" s="151"/>
      <c r="L195" s="151"/>
      <c r="M195" s="151"/>
      <c r="N195" s="151">
        <f t="shared" si="17"/>
        <v>0</v>
      </c>
    </row>
    <row r="196" spans="1:14" x14ac:dyDescent="0.2">
      <c r="A196" s="30" t="s">
        <v>189</v>
      </c>
      <c r="B196" s="20"/>
      <c r="C196" s="20" t="s">
        <v>41</v>
      </c>
      <c r="D196" s="20" t="s">
        <v>11</v>
      </c>
      <c r="E196" s="20">
        <v>400</v>
      </c>
      <c r="F196" s="22">
        <v>100</v>
      </c>
      <c r="G196" s="22">
        <v>100</v>
      </c>
      <c r="H196" s="22">
        <v>100</v>
      </c>
      <c r="I196" s="151"/>
      <c r="J196" s="151"/>
      <c r="K196" s="151"/>
      <c r="L196" s="151"/>
      <c r="M196" s="151"/>
      <c r="N196" s="151">
        <f t="shared" si="17"/>
        <v>0</v>
      </c>
    </row>
    <row r="197" spans="1:14" x14ac:dyDescent="0.2">
      <c r="A197" s="30" t="s">
        <v>190</v>
      </c>
      <c r="B197" s="20"/>
      <c r="C197" s="20" t="s">
        <v>41</v>
      </c>
      <c r="D197" s="20" t="s">
        <v>11</v>
      </c>
      <c r="E197" s="20">
        <v>2400</v>
      </c>
      <c r="F197" s="22">
        <v>200</v>
      </c>
      <c r="G197" s="22">
        <v>200</v>
      </c>
      <c r="H197" s="22">
        <v>200</v>
      </c>
      <c r="I197" s="151"/>
      <c r="J197" s="151"/>
      <c r="K197" s="151"/>
      <c r="L197" s="151"/>
      <c r="M197" s="151"/>
      <c r="N197" s="151">
        <f t="shared" si="17"/>
        <v>0</v>
      </c>
    </row>
    <row r="198" spans="1:14" x14ac:dyDescent="0.2">
      <c r="A198" s="30" t="s">
        <v>191</v>
      </c>
      <c r="B198" s="20"/>
      <c r="C198" s="20" t="s">
        <v>41</v>
      </c>
      <c r="D198" s="20" t="s">
        <v>11</v>
      </c>
      <c r="E198" s="20">
        <v>1400</v>
      </c>
      <c r="F198" s="22">
        <v>100</v>
      </c>
      <c r="G198" s="22">
        <v>100</v>
      </c>
      <c r="H198" s="22">
        <v>100</v>
      </c>
      <c r="I198" s="151"/>
      <c r="J198" s="151"/>
      <c r="K198" s="151"/>
      <c r="L198" s="151"/>
      <c r="M198" s="151"/>
      <c r="N198" s="151">
        <f t="shared" si="17"/>
        <v>0</v>
      </c>
    </row>
    <row r="199" spans="1:14" x14ac:dyDescent="0.2">
      <c r="A199" s="19" t="s">
        <v>192</v>
      </c>
      <c r="B199" s="20"/>
      <c r="C199" s="20" t="s">
        <v>140</v>
      </c>
      <c r="D199" s="20" t="s">
        <v>11</v>
      </c>
      <c r="E199" s="20">
        <v>3598</v>
      </c>
      <c r="F199" s="25">
        <v>100</v>
      </c>
      <c r="G199" s="25">
        <v>100</v>
      </c>
      <c r="H199" s="25">
        <v>100</v>
      </c>
      <c r="I199" s="151"/>
      <c r="J199" s="151"/>
      <c r="K199" s="151"/>
      <c r="L199" s="151"/>
      <c r="M199" s="151"/>
      <c r="N199" s="151">
        <f t="shared" si="17"/>
        <v>0</v>
      </c>
    </row>
    <row r="200" spans="1:14" x14ac:dyDescent="0.2">
      <c r="A200" s="73" t="s">
        <v>193</v>
      </c>
      <c r="B200" s="120" t="s">
        <v>171</v>
      </c>
      <c r="C200" s="120" t="s">
        <v>140</v>
      </c>
      <c r="D200" s="120" t="s">
        <v>11</v>
      </c>
      <c r="E200" s="71">
        <v>480</v>
      </c>
      <c r="F200" s="109"/>
      <c r="G200" s="109"/>
      <c r="H200" s="109"/>
      <c r="I200" s="151"/>
      <c r="J200" s="151"/>
      <c r="K200" s="151"/>
      <c r="L200" s="151"/>
      <c r="M200" s="151"/>
      <c r="N200" s="151">
        <f t="shared" si="17"/>
        <v>0</v>
      </c>
    </row>
    <row r="201" spans="1:14" x14ac:dyDescent="0.2">
      <c r="A201" s="19" t="s">
        <v>194</v>
      </c>
      <c r="B201" s="20"/>
      <c r="C201" s="20" t="s">
        <v>26</v>
      </c>
      <c r="D201" s="20" t="s">
        <v>17</v>
      </c>
      <c r="E201" s="20">
        <v>1280</v>
      </c>
      <c r="F201" s="22">
        <v>117</v>
      </c>
      <c r="G201" s="22">
        <v>117</v>
      </c>
      <c r="H201" s="22">
        <v>117</v>
      </c>
      <c r="I201" s="151"/>
      <c r="J201" s="151"/>
      <c r="K201" s="151"/>
      <c r="L201" s="151"/>
      <c r="M201" s="151"/>
      <c r="N201" s="151">
        <f t="shared" si="17"/>
        <v>0</v>
      </c>
    </row>
    <row r="202" spans="1:14" x14ac:dyDescent="0.2">
      <c r="A202" s="19" t="s">
        <v>194</v>
      </c>
      <c r="B202" s="20"/>
      <c r="C202" s="20" t="s">
        <v>26</v>
      </c>
      <c r="D202" s="20" t="s">
        <v>11</v>
      </c>
      <c r="E202" s="20">
        <v>27</v>
      </c>
      <c r="F202" s="22">
        <v>27</v>
      </c>
      <c r="G202" s="22">
        <v>27</v>
      </c>
      <c r="H202" s="22">
        <v>0</v>
      </c>
      <c r="I202" s="151"/>
      <c r="J202" s="151"/>
      <c r="K202" s="151"/>
      <c r="L202" s="151"/>
      <c r="M202" s="151"/>
      <c r="N202" s="151">
        <f t="shared" si="17"/>
        <v>0</v>
      </c>
    </row>
    <row r="203" spans="1:14" x14ac:dyDescent="0.2">
      <c r="A203" s="27" t="s">
        <v>195</v>
      </c>
      <c r="B203" s="121"/>
      <c r="C203" s="121" t="s">
        <v>24</v>
      </c>
      <c r="D203" s="121" t="s">
        <v>17</v>
      </c>
      <c r="E203" s="28">
        <v>1777</v>
      </c>
      <c r="F203" s="37">
        <v>170</v>
      </c>
      <c r="G203" s="37">
        <v>170</v>
      </c>
      <c r="H203" s="37">
        <v>150</v>
      </c>
      <c r="I203" s="151"/>
      <c r="J203" s="151"/>
      <c r="K203" s="151"/>
      <c r="L203" s="151">
        <v>16</v>
      </c>
      <c r="M203" s="151"/>
      <c r="N203" s="151">
        <f t="shared" si="17"/>
        <v>16</v>
      </c>
    </row>
    <row r="204" spans="1:14" x14ac:dyDescent="0.2">
      <c r="A204" s="27" t="s">
        <v>195</v>
      </c>
      <c r="B204" s="121"/>
      <c r="C204" s="121" t="s">
        <v>24</v>
      </c>
      <c r="D204" s="121" t="s">
        <v>11</v>
      </c>
      <c r="E204" s="28">
        <v>889</v>
      </c>
      <c r="F204" s="37">
        <v>50</v>
      </c>
      <c r="G204" s="37">
        <v>50</v>
      </c>
      <c r="H204" s="37">
        <v>75</v>
      </c>
      <c r="I204" s="151"/>
      <c r="J204" s="151"/>
      <c r="K204" s="151"/>
      <c r="L204" s="151">
        <v>8</v>
      </c>
      <c r="M204" s="151"/>
      <c r="N204" s="151">
        <f t="shared" si="17"/>
        <v>8</v>
      </c>
    </row>
    <row r="205" spans="1:14" x14ac:dyDescent="0.2">
      <c r="A205" s="19" t="s">
        <v>196</v>
      </c>
      <c r="B205" s="20"/>
      <c r="C205" s="20" t="s">
        <v>24</v>
      </c>
      <c r="D205" s="20" t="s">
        <v>17</v>
      </c>
      <c r="E205" s="21">
        <v>2520</v>
      </c>
      <c r="F205" s="25">
        <v>732</v>
      </c>
      <c r="G205" s="25">
        <v>732</v>
      </c>
      <c r="H205" s="25">
        <v>324</v>
      </c>
      <c r="I205" s="151"/>
      <c r="J205" s="151">
        <v>62</v>
      </c>
      <c r="K205" s="151"/>
      <c r="L205" s="151">
        <v>36</v>
      </c>
      <c r="M205" s="151">
        <v>82</v>
      </c>
      <c r="N205" s="151">
        <f t="shared" si="17"/>
        <v>180</v>
      </c>
    </row>
    <row r="206" spans="1:14" x14ac:dyDescent="0.2">
      <c r="A206" s="27" t="s">
        <v>197</v>
      </c>
      <c r="B206" s="28"/>
      <c r="C206" s="28" t="s">
        <v>24</v>
      </c>
      <c r="D206" s="28" t="s">
        <v>17</v>
      </c>
      <c r="E206" s="29">
        <f>10*177.721</f>
        <v>1777.21</v>
      </c>
      <c r="F206" s="37">
        <v>150</v>
      </c>
      <c r="G206" s="37">
        <v>150</v>
      </c>
      <c r="H206" s="37">
        <v>150</v>
      </c>
      <c r="I206" s="151">
        <v>29</v>
      </c>
      <c r="J206" s="151"/>
      <c r="K206" s="151">
        <v>56</v>
      </c>
      <c r="L206" s="151">
        <v>18</v>
      </c>
      <c r="M206" s="151">
        <v>10</v>
      </c>
      <c r="N206" s="151">
        <f t="shared" si="17"/>
        <v>113</v>
      </c>
    </row>
    <row r="207" spans="1:14" x14ac:dyDescent="0.2">
      <c r="A207" s="27" t="s">
        <v>205</v>
      </c>
      <c r="B207" s="28"/>
      <c r="C207" s="28" t="s">
        <v>24</v>
      </c>
      <c r="D207" s="28" t="s">
        <v>17</v>
      </c>
      <c r="E207" s="29">
        <f>20*177.721</f>
        <v>3554.42</v>
      </c>
      <c r="F207" s="37">
        <v>0</v>
      </c>
      <c r="G207" s="37">
        <v>0</v>
      </c>
      <c r="H207" s="37">
        <v>142</v>
      </c>
      <c r="I207" s="151"/>
      <c r="J207" s="151"/>
      <c r="K207" s="151"/>
      <c r="L207" s="151"/>
      <c r="M207" s="151"/>
      <c r="N207" s="151">
        <f t="shared" si="17"/>
        <v>0</v>
      </c>
    </row>
    <row r="208" spans="1:14" x14ac:dyDescent="0.2">
      <c r="A208" s="19" t="s">
        <v>198</v>
      </c>
      <c r="B208" s="19"/>
      <c r="C208" s="20" t="s">
        <v>24</v>
      </c>
      <c r="D208" s="20" t="s">
        <v>17</v>
      </c>
      <c r="E208" s="21">
        <f>15*177.721</f>
        <v>2665.8150000000001</v>
      </c>
      <c r="F208" s="25">
        <v>401</v>
      </c>
      <c r="G208" s="25">
        <v>401</v>
      </c>
      <c r="H208" s="25">
        <v>500</v>
      </c>
      <c r="I208" s="151">
        <v>56</v>
      </c>
      <c r="J208" s="151">
        <v>40</v>
      </c>
      <c r="K208" s="151">
        <v>48</v>
      </c>
      <c r="L208" s="151">
        <v>108</v>
      </c>
      <c r="M208" s="151">
        <v>102</v>
      </c>
      <c r="N208" s="151">
        <f t="shared" si="17"/>
        <v>354</v>
      </c>
    </row>
    <row r="209" spans="1:14" ht="12" thickBot="1" x14ac:dyDescent="0.25">
      <c r="A209" s="42" t="s">
        <v>7</v>
      </c>
      <c r="B209" s="42" t="s">
        <v>7</v>
      </c>
      <c r="C209" s="43" t="s">
        <v>7</v>
      </c>
      <c r="D209" s="43" t="s">
        <v>7</v>
      </c>
      <c r="E209" s="43" t="s">
        <v>7</v>
      </c>
      <c r="F209" s="1"/>
      <c r="G209" s="1"/>
    </row>
    <row r="210" spans="1:14" ht="12" thickBot="1" x14ac:dyDescent="0.25">
      <c r="A210" s="13" t="s">
        <v>199</v>
      </c>
      <c r="B210" s="14"/>
      <c r="C210" s="122"/>
      <c r="D210" s="123"/>
      <c r="E210" s="124">
        <f t="shared" ref="E210:N210" si="18">E186+E146+E131+E104+E93+E69+E43+E32+E8</f>
        <v>557364.21565046604</v>
      </c>
      <c r="F210" s="124">
        <f t="shared" si="18"/>
        <v>33264</v>
      </c>
      <c r="G210" s="124">
        <f t="shared" si="18"/>
        <v>34980</v>
      </c>
      <c r="H210" s="124">
        <f t="shared" si="18"/>
        <v>25719</v>
      </c>
      <c r="I210" s="124">
        <f t="shared" si="18"/>
        <v>1987</v>
      </c>
      <c r="J210" s="124">
        <f t="shared" si="18"/>
        <v>750</v>
      </c>
      <c r="K210" s="124">
        <f t="shared" si="18"/>
        <v>694</v>
      </c>
      <c r="L210" s="124">
        <f t="shared" si="18"/>
        <v>639</v>
      </c>
      <c r="M210" s="124">
        <f t="shared" si="18"/>
        <v>1136</v>
      </c>
      <c r="N210" s="124">
        <f t="shared" si="18"/>
        <v>5206</v>
      </c>
    </row>
    <row r="211" spans="1:14" x14ac:dyDescent="0.2">
      <c r="A211" s="1"/>
      <c r="B211" s="1"/>
      <c r="C211" s="1"/>
      <c r="D211" s="1"/>
      <c r="E211" s="1"/>
      <c r="F211" s="1"/>
      <c r="G211" s="1"/>
    </row>
    <row r="212" spans="1:14" x14ac:dyDescent="0.2">
      <c r="A212" s="1"/>
      <c r="B212" s="1"/>
      <c r="C212" s="1"/>
      <c r="D212" s="1"/>
      <c r="E212" s="1"/>
      <c r="F212" s="1"/>
      <c r="G212" s="1"/>
    </row>
  </sheetData>
  <autoFilter ref="A9:N210" xr:uid="{00000000-0009-0000-0000-000004000000}"/>
  <mergeCells count="2">
    <mergeCell ref="A2:I2"/>
    <mergeCell ref="A3:I3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26"/>
  <sheetViews>
    <sheetView tabSelected="1" workbookViewId="0">
      <selection activeCell="E22" sqref="E22"/>
    </sheetView>
  </sheetViews>
  <sheetFormatPr baseColWidth="10" defaultRowHeight="15" x14ac:dyDescent="0.25"/>
  <cols>
    <col min="1" max="1" width="68.28515625" bestFit="1" customWidth="1"/>
  </cols>
  <sheetData>
    <row r="1" spans="1:2" ht="18.75" x14ac:dyDescent="0.3">
      <c r="A1" s="156" t="s">
        <v>206</v>
      </c>
      <c r="B1" s="156"/>
    </row>
    <row r="2" spans="1:2" ht="18.75" x14ac:dyDescent="0.3">
      <c r="A2" s="156" t="s">
        <v>207</v>
      </c>
      <c r="B2" s="156"/>
    </row>
    <row r="3" spans="1:2" x14ac:dyDescent="0.25">
      <c r="A3" s="129"/>
      <c r="B3" s="129"/>
    </row>
    <row r="4" spans="1:2" ht="18" x14ac:dyDescent="0.25">
      <c r="A4" s="157" t="s">
        <v>218</v>
      </c>
      <c r="B4" s="157"/>
    </row>
    <row r="5" spans="1:2" ht="15.75" x14ac:dyDescent="0.25">
      <c r="A5" s="130"/>
      <c r="B5" s="129"/>
    </row>
    <row r="6" spans="1:2" ht="15.75" x14ac:dyDescent="0.25">
      <c r="A6" s="131"/>
      <c r="B6" s="129"/>
    </row>
    <row r="7" spans="1:2" ht="15.75" x14ac:dyDescent="0.25">
      <c r="A7" s="158" t="s">
        <v>223</v>
      </c>
      <c r="B7" s="158"/>
    </row>
    <row r="8" spans="1:2" x14ac:dyDescent="0.25">
      <c r="A8" s="129"/>
      <c r="B8" s="129"/>
    </row>
    <row r="9" spans="1:2" ht="15.75" thickBot="1" x14ac:dyDescent="0.3">
      <c r="A9" s="129"/>
      <c r="B9" s="129"/>
    </row>
    <row r="10" spans="1:2" ht="15.75" thickBot="1" x14ac:dyDescent="0.3">
      <c r="A10" s="132" t="s">
        <v>208</v>
      </c>
      <c r="B10" s="133" t="s">
        <v>209</v>
      </c>
    </row>
    <row r="11" spans="1:2" x14ac:dyDescent="0.25">
      <c r="A11" s="134"/>
      <c r="B11" s="129"/>
    </row>
    <row r="12" spans="1:2" ht="15.75" x14ac:dyDescent="0.25">
      <c r="A12" s="135" t="s">
        <v>210</v>
      </c>
      <c r="B12" s="136">
        <v>0</v>
      </c>
    </row>
    <row r="13" spans="1:2" ht="15.75" x14ac:dyDescent="0.25">
      <c r="A13" s="137" t="s">
        <v>211</v>
      </c>
      <c r="B13" s="138">
        <v>0</v>
      </c>
    </row>
    <row r="14" spans="1:2" ht="15.75" x14ac:dyDescent="0.25">
      <c r="A14" s="139" t="s">
        <v>212</v>
      </c>
      <c r="B14" s="140">
        <f>260+182+47+271+51+154</f>
        <v>965</v>
      </c>
    </row>
    <row r="15" spans="1:2" ht="15.75" x14ac:dyDescent="0.25">
      <c r="A15" s="141"/>
      <c r="B15" s="142"/>
    </row>
    <row r="16" spans="1:2" ht="15.75" x14ac:dyDescent="0.25">
      <c r="A16" s="143" t="s">
        <v>213</v>
      </c>
      <c r="B16" s="142"/>
    </row>
    <row r="17" spans="1:2" x14ac:dyDescent="0.25">
      <c r="A17" s="144"/>
      <c r="B17" s="142"/>
    </row>
    <row r="18" spans="1:2" ht="15.75" x14ac:dyDescent="0.25">
      <c r="A18" s="135" t="s">
        <v>214</v>
      </c>
      <c r="B18" s="136">
        <v>0</v>
      </c>
    </row>
    <row r="19" spans="1:2" ht="15.75" x14ac:dyDescent="0.25">
      <c r="A19" s="137" t="s">
        <v>215</v>
      </c>
      <c r="B19" s="138">
        <f>260+182+47+271+51+154</f>
        <v>965</v>
      </c>
    </row>
    <row r="20" spans="1:2" ht="15.75" x14ac:dyDescent="0.25">
      <c r="A20" s="145" t="s">
        <v>216</v>
      </c>
      <c r="B20" s="140">
        <f>716+308+423+412+567</f>
        <v>2426</v>
      </c>
    </row>
    <row r="21" spans="1:2" ht="15.75" x14ac:dyDescent="0.25">
      <c r="A21" s="146"/>
      <c r="B21" s="142"/>
    </row>
    <row r="22" spans="1:2" ht="15.75" x14ac:dyDescent="0.25">
      <c r="A22" s="146"/>
      <c r="B22" s="142"/>
    </row>
    <row r="23" spans="1:2" ht="15.75" x14ac:dyDescent="0.25">
      <c r="A23" s="147" t="s">
        <v>217</v>
      </c>
      <c r="B23" s="148">
        <f>1011+213+176+415</f>
        <v>1815</v>
      </c>
    </row>
    <row r="24" spans="1:2" x14ac:dyDescent="0.25">
      <c r="A24" s="129"/>
      <c r="B24" s="142"/>
    </row>
    <row r="25" spans="1:2" x14ac:dyDescent="0.25">
      <c r="A25" s="129"/>
      <c r="B25" s="129"/>
    </row>
    <row r="26" spans="1:2" ht="15.75" x14ac:dyDescent="0.25">
      <c r="A26" s="149" t="s">
        <v>219</v>
      </c>
      <c r="B26" s="150">
        <f>B23+B20+B19</f>
        <v>5206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MAI 2024 </vt:lpstr>
      <vt:lpstr>TOFE MAI 24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Kamalifabien123@outlook.com</dc:creator>
  <cp:lastModifiedBy>Djibril Aboubaker</cp:lastModifiedBy>
  <cp:lastPrinted>2023-11-02T09:35:21Z</cp:lastPrinted>
  <dcterms:created xsi:type="dcterms:W3CDTF">2023-10-30T06:16:32Z</dcterms:created>
  <dcterms:modified xsi:type="dcterms:W3CDTF">2024-09-03T10:44:13Z</dcterms:modified>
</cp:coreProperties>
</file>