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s documents Travail\PIP\"/>
    </mc:Choice>
  </mc:AlternateContent>
  <xr:revisionPtr revIDLastSave="0" documentId="13_ncr:1_{7B771A30-5334-44D0-8080-B9A6195012C6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LFI 2024 Directs" sheetId="4" r:id="rId1"/>
    <sheet name="LFI 2025 Directs + Avalisés (2" sheetId="8" r:id="rId2"/>
    <sheet name="JANVIER 2025" sheetId="10" r:id="rId3"/>
    <sheet name="TOFE JANVIER 2025" sheetId="12" r:id="rId4"/>
  </sheets>
  <definedNames>
    <definedName name="_xlnm._FilterDatabase" localSheetId="2" hidden="1">'JANVIER 2025'!$A$9:$H$223</definedName>
    <definedName name="_xlnm._FilterDatabase" localSheetId="0" hidden="1">'LFI 2024 Directs'!$A$9:$H$187</definedName>
    <definedName name="_xlnm._FilterDatabase" localSheetId="1" hidden="1">'LFI 2025 Directs + Avalisés (2'!$A$9:$H$223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2" l="1"/>
  <c r="B35" i="12" l="1"/>
  <c r="E221" i="10" l="1"/>
  <c r="E220" i="10"/>
  <c r="E219" i="10"/>
  <c r="E218" i="10"/>
  <c r="E210" i="10"/>
  <c r="E209" i="10"/>
  <c r="E204" i="10"/>
  <c r="K196" i="10"/>
  <c r="J196" i="10"/>
  <c r="I196" i="10"/>
  <c r="H196" i="10"/>
  <c r="G196" i="10"/>
  <c r="F196" i="10"/>
  <c r="E169" i="10"/>
  <c r="L158" i="10"/>
  <c r="K155" i="10"/>
  <c r="J155" i="10"/>
  <c r="I155" i="10"/>
  <c r="H155" i="10"/>
  <c r="G155" i="10"/>
  <c r="F155" i="10"/>
  <c r="E155" i="10"/>
  <c r="E149" i="10"/>
  <c r="E148" i="10"/>
  <c r="E144" i="10"/>
  <c r="K139" i="10"/>
  <c r="J139" i="10"/>
  <c r="I139" i="10"/>
  <c r="H139" i="10"/>
  <c r="G139" i="10"/>
  <c r="F139" i="10"/>
  <c r="E139" i="10"/>
  <c r="K112" i="10"/>
  <c r="J112" i="10"/>
  <c r="I112" i="10"/>
  <c r="H112" i="10"/>
  <c r="G112" i="10"/>
  <c r="F112" i="10"/>
  <c r="E112" i="10"/>
  <c r="K101" i="10"/>
  <c r="J101" i="10"/>
  <c r="I101" i="10"/>
  <c r="H101" i="10"/>
  <c r="G101" i="10"/>
  <c r="F101" i="10"/>
  <c r="E101" i="10"/>
  <c r="E87" i="10"/>
  <c r="K77" i="10"/>
  <c r="J77" i="10"/>
  <c r="I77" i="10"/>
  <c r="H77" i="10"/>
  <c r="G77" i="10"/>
  <c r="F77" i="10"/>
  <c r="E77" i="10"/>
  <c r="E66" i="10"/>
  <c r="E65" i="10"/>
  <c r="E64" i="10"/>
  <c r="E63" i="10"/>
  <c r="E61" i="10"/>
  <c r="E60" i="10"/>
  <c r="E57" i="10"/>
  <c r="E45" i="10" s="1"/>
  <c r="K45" i="10"/>
  <c r="J45" i="10"/>
  <c r="I45" i="10"/>
  <c r="H45" i="10"/>
  <c r="G45" i="10"/>
  <c r="F45" i="10"/>
  <c r="E42" i="10"/>
  <c r="E33" i="10" s="1"/>
  <c r="K33" i="10"/>
  <c r="J33" i="10"/>
  <c r="I33" i="10"/>
  <c r="H33" i="10"/>
  <c r="G33" i="10"/>
  <c r="F33" i="10"/>
  <c r="E20" i="10"/>
  <c r="E19" i="10"/>
  <c r="E8" i="10" s="1"/>
  <c r="E18" i="10"/>
  <c r="J17" i="10"/>
  <c r="J8" i="10" s="1"/>
  <c r="E17" i="10"/>
  <c r="K8" i="10"/>
  <c r="I8" i="10"/>
  <c r="H8" i="10"/>
  <c r="G8" i="10"/>
  <c r="F8" i="10"/>
  <c r="E196" i="10" l="1"/>
  <c r="F223" i="10"/>
  <c r="H223" i="10"/>
  <c r="E223" i="10"/>
  <c r="G223" i="10"/>
  <c r="I223" i="10"/>
  <c r="K223" i="10"/>
  <c r="J223" i="10"/>
  <c r="E221" i="8" l="1"/>
  <c r="E220" i="8"/>
  <c r="E219" i="8"/>
  <c r="E218" i="8"/>
  <c r="E210" i="8"/>
  <c r="E209" i="8"/>
  <c r="E204" i="8"/>
  <c r="J196" i="8"/>
  <c r="I196" i="8"/>
  <c r="H196" i="8"/>
  <c r="G196" i="8"/>
  <c r="F196" i="8"/>
  <c r="E169" i="8"/>
  <c r="E155" i="8" s="1"/>
  <c r="L158" i="8"/>
  <c r="J155" i="8"/>
  <c r="I155" i="8"/>
  <c r="H155" i="8"/>
  <c r="G155" i="8"/>
  <c r="F155" i="8"/>
  <c r="E149" i="8"/>
  <c r="E148" i="8"/>
  <c r="E144" i="8"/>
  <c r="J139" i="8"/>
  <c r="I139" i="8"/>
  <c r="H139" i="8"/>
  <c r="G139" i="8"/>
  <c r="F139" i="8"/>
  <c r="J112" i="8"/>
  <c r="I112" i="8"/>
  <c r="H112" i="8"/>
  <c r="G112" i="8"/>
  <c r="F112" i="8"/>
  <c r="E112" i="8"/>
  <c r="J101" i="8"/>
  <c r="I101" i="8"/>
  <c r="H101" i="8"/>
  <c r="G101" i="8"/>
  <c r="F101" i="8"/>
  <c r="E101" i="8"/>
  <c r="E87" i="8"/>
  <c r="E77" i="8" s="1"/>
  <c r="J77" i="8"/>
  <c r="I77" i="8"/>
  <c r="H77" i="8"/>
  <c r="G77" i="8"/>
  <c r="F77" i="8"/>
  <c r="E66" i="8"/>
  <c r="E65" i="8"/>
  <c r="E64" i="8"/>
  <c r="E63" i="8"/>
  <c r="E61" i="8"/>
  <c r="E60" i="8"/>
  <c r="E57" i="8"/>
  <c r="J45" i="8"/>
  <c r="I45" i="8"/>
  <c r="H45" i="8"/>
  <c r="G45" i="8"/>
  <c r="F45" i="8"/>
  <c r="E42" i="8"/>
  <c r="J33" i="8"/>
  <c r="I33" i="8"/>
  <c r="H33" i="8"/>
  <c r="G33" i="8"/>
  <c r="F33" i="8"/>
  <c r="E33" i="8"/>
  <c r="E20" i="8"/>
  <c r="E19" i="8"/>
  <c r="E18" i="8"/>
  <c r="E17" i="8"/>
  <c r="E8" i="8" s="1"/>
  <c r="I8" i="8"/>
  <c r="H8" i="8"/>
  <c r="G8" i="8"/>
  <c r="F8" i="8"/>
  <c r="J17" i="8" l="1"/>
  <c r="J8" i="8" s="1"/>
  <c r="E139" i="8"/>
  <c r="E45" i="8"/>
  <c r="E196" i="8"/>
  <c r="E223" i="8" s="1"/>
  <c r="F223" i="8"/>
  <c r="H223" i="8"/>
  <c r="G223" i="8"/>
  <c r="I223" i="8"/>
  <c r="J223" i="8"/>
  <c r="E185" i="4" l="1"/>
  <c r="E184" i="4"/>
  <c r="E183" i="4"/>
  <c r="E171" i="4"/>
  <c r="H163" i="4"/>
  <c r="G163" i="4"/>
  <c r="F163" i="4"/>
  <c r="H127" i="4"/>
  <c r="G127" i="4"/>
  <c r="F127" i="4"/>
  <c r="E127" i="4"/>
  <c r="E121" i="4"/>
  <c r="E117" i="4"/>
  <c r="H112" i="4"/>
  <c r="G112" i="4"/>
  <c r="F112" i="4"/>
  <c r="H85" i="4"/>
  <c r="G85" i="4"/>
  <c r="F85" i="4"/>
  <c r="E85" i="4"/>
  <c r="H75" i="4"/>
  <c r="G75" i="4"/>
  <c r="F75" i="4"/>
  <c r="E75" i="4"/>
  <c r="H64" i="4"/>
  <c r="G64" i="4"/>
  <c r="F64" i="4"/>
  <c r="E64" i="4"/>
  <c r="E52" i="4"/>
  <c r="E51" i="4"/>
  <c r="H43" i="4"/>
  <c r="G43" i="4"/>
  <c r="F43" i="4"/>
  <c r="H32" i="4"/>
  <c r="G32" i="4"/>
  <c r="F32" i="4"/>
  <c r="E32" i="4"/>
  <c r="E19" i="4"/>
  <c r="E17" i="4"/>
  <c r="H8" i="4"/>
  <c r="G8" i="4"/>
  <c r="F8" i="4"/>
  <c r="E8" i="4" l="1"/>
  <c r="E112" i="4"/>
  <c r="J43" i="4"/>
  <c r="E43" i="4"/>
  <c r="E163" i="4"/>
  <c r="F187" i="4"/>
  <c r="G187" i="4"/>
  <c r="H187" i="4"/>
  <c r="J44" i="4" l="1"/>
  <c r="E187" i="4"/>
</calcChain>
</file>

<file path=xl/sharedStrings.xml><?xml version="1.0" encoding="utf-8"?>
<sst xmlns="http://schemas.openxmlformats.org/spreadsheetml/2006/main" count="2005" uniqueCount="241">
  <si>
    <t>INTITULE/SECTEUR</t>
  </si>
  <si>
    <t>Intitulé</t>
  </si>
  <si>
    <t>Bailleur</t>
  </si>
  <si>
    <t>Fin</t>
  </si>
  <si>
    <t>Coût</t>
  </si>
  <si>
    <t>LFI 2023</t>
  </si>
  <si>
    <t>LFR 2023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</si>
  <si>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</si>
  <si>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</si>
  <si>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</si>
  <si>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</si>
  <si>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</si>
  <si>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</si>
  <si>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</si>
  <si>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</si>
  <si>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</si>
  <si>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</si>
  <si>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</si>
  <si>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</si>
  <si>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</si>
  <si>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</si>
  <si>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</si>
  <si>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 D'Appui à la reduction de la vulnérabilité dans les zones de pêche cotières (PRAREV)</t>
  </si>
  <si>
    <t>Programme de réponse aux urgences acridienne(criquets pélerins)</t>
  </si>
  <si>
    <t>IDA</t>
  </si>
  <si>
    <t>Proramme de l'Est régional des terres arides</t>
  </si>
  <si>
    <t>BID</t>
  </si>
  <si>
    <t>Projet dryland</t>
  </si>
  <si>
    <t>Résilience secheresse II PHASE 2</t>
  </si>
  <si>
    <t>BAD</t>
  </si>
  <si>
    <t>Renforcer la Résilience face à l'insécurité alimentaire et nitritionnelle dans la corne de l'Afrique</t>
  </si>
  <si>
    <t>BREFONS</t>
  </si>
  <si>
    <t>Résilience à la sécheresse</t>
  </si>
  <si>
    <t>Allemagne</t>
  </si>
  <si>
    <t>Projet de réduction des risques d'inclusion et de valorisation des économies pastorales de la corne de l'Afrique</t>
  </si>
  <si>
    <t>Don</t>
  </si>
  <si>
    <t>Projet de réponse d'urgence à la crise de sécurité alimentaire à Djibouti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</si>
  <si>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</si>
  <si>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</si>
  <si>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</si>
  <si>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</si>
  <si>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</si>
  <si>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</si>
  <si>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</si>
  <si>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</si>
  <si>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</si>
  <si>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</si>
  <si>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</si>
  <si>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</si>
  <si>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</si>
  <si>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</si>
  <si>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</si>
  <si>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</si>
  <si>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</si>
  <si>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</si>
  <si>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</si>
  <si>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</t>
  </si>
  <si>
    <t>FADES</t>
  </si>
  <si>
    <t>Electrification durable</t>
  </si>
  <si>
    <t>KFAED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</si>
  <si>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</si>
  <si>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</si>
  <si>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</si>
  <si>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</si>
  <si>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</si>
  <si>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</si>
  <si>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</si>
  <si>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</si>
  <si>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</si>
  <si>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</si>
  <si>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</si>
  <si>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</si>
  <si>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</si>
  <si>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</si>
  <si>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</si>
  <si>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</si>
  <si>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</si>
  <si>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Deuxième ligne d'interconnection Electrique Djibouti-Ethiopie</t>
  </si>
  <si>
    <t>Projet de la seconde ligne d'interconnexion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</si>
  <si>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</si>
  <si>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</si>
  <si>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</si>
  <si>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</si>
  <si>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</si>
  <si>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</si>
  <si>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</si>
  <si>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</si>
  <si>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</si>
  <si>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Etude intégrée des infrastructures urbaines et de l'adaptation climatique dans la ville de Djibouti</t>
  </si>
  <si>
    <t>Djibouti Addis  Road corridor</t>
  </si>
  <si>
    <t>Interconnexion électrique</t>
  </si>
  <si>
    <t>Route Djibouti Galafi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</si>
  <si>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</si>
  <si>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</si>
  <si>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</si>
  <si>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</si>
  <si>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</si>
  <si>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</si>
  <si>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</si>
  <si>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</si>
  <si>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</si>
  <si>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</si>
  <si>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</si>
  <si>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</si>
  <si>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d'Amélioration des Bidonvilles et du Développement Urbain Intégré en République de Djibouti</t>
  </si>
  <si>
    <t>Projet de Financement de logements abordables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</si>
  <si>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</si>
  <si>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</si>
  <si>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</si>
  <si>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</si>
  <si>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</si>
  <si>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</si>
  <si>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</si>
  <si>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</si>
  <si>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</si>
  <si>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</si>
  <si>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</si>
  <si>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</si>
  <si>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</si>
  <si>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</si>
  <si>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</si>
  <si>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</si>
  <si>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</si>
  <si>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</si>
  <si>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</si>
  <si>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Projet d'intervention d'urgence en matière de protection sociale</t>
  </si>
  <si>
    <t>Promouvoir la résilience des femmes et des communautés dans la lutte contre la violence fondée sur le genre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</si>
  <si>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</si>
  <si>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</si>
  <si>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</si>
  <si>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</si>
  <si>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</si>
  <si>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</si>
  <si>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</si>
  <si>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</si>
  <si>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</si>
  <si>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</si>
  <si>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</si>
  <si>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</si>
  <si>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</si>
  <si>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</si>
  <si>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</si>
  <si>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</si>
  <si>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</si>
  <si>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</si>
  <si>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</si>
  <si>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</si>
  <si>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</si>
  <si>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</si>
  <si>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</si>
  <si>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</si>
  <si>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Projet de renforcement du système de santé à Djibouti</t>
  </si>
  <si>
    <t>Autonomiser les communautés pour une meilleure nutrition à Djibouti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</si>
  <si>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</si>
  <si>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</si>
  <si>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</si>
  <si>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</si>
  <si>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</si>
  <si>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</si>
  <si>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</si>
  <si>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</si>
  <si>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</si>
  <si>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</si>
  <si>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</si>
  <si>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</si>
  <si>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</si>
  <si>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</si>
  <si>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</si>
  <si>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</si>
  <si>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</si>
  <si>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</si>
  <si>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</si>
  <si>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</si>
  <si>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</si>
  <si>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</si>
  <si>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</si>
  <si>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</si>
  <si>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</si>
  <si>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</si>
  <si>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</si>
  <si>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</si>
  <si>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</si>
  <si>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</si>
  <si>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</si>
  <si>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</si>
  <si>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</si>
  <si>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</si>
  <si>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</si>
  <si>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</si>
  <si>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</si>
  <si>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</si>
  <si>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</si>
  <si>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</si>
  <si>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</si>
  <si>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</si>
  <si>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Projet de développement des compétence pour l'emploi à Djibouti</t>
  </si>
  <si>
    <t>Modernisation de l'admnistration publique</t>
  </si>
  <si>
    <t>Economie Numérique</t>
  </si>
  <si>
    <t>Projet d'Appui aux statistiques et prise de décisions</t>
  </si>
  <si>
    <t>TOTAL GENERAL</t>
  </si>
  <si>
    <t>PROJECTIONS DE DECAISSEMENTS-LOI DE FINANCES INITIALE 2024</t>
  </si>
  <si>
    <t>LFI 2024</t>
  </si>
  <si>
    <r>
      <t>Extension et de Renforcement du Réseau d'Assainissement de. </t>
    </r>
    <r>
      <rPr>
        <b/>
        <sz val="8"/>
        <rFont val="Arial"/>
        <family val="2"/>
      </rPr>
      <t>Djibouti (PERRAD)</t>
    </r>
  </si>
  <si>
    <t>prêt</t>
  </si>
  <si>
    <t>Exploration géothermique supp</t>
  </si>
  <si>
    <t>Projet de services de développement des entreprises pour les micro, petites et moyennes entreprises</t>
  </si>
  <si>
    <t>Projet d'intégration numérique</t>
  </si>
  <si>
    <t>DIRECTION DE LA DETTE PUBLIQUE</t>
  </si>
  <si>
    <t>SOUS/DIRECTION  DE GESTION ET SUIVI DES FINANCEMENTS</t>
  </si>
  <si>
    <t>INTITULE</t>
  </si>
  <si>
    <t>Montant FD</t>
  </si>
  <si>
    <t xml:space="preserve">Ø      Non affectés                                                                                 </t>
  </si>
  <si>
    <t>Ø      Affectés aux dépenses courantes (autres)  ((don))</t>
  </si>
  <si>
    <t>Ø      Affectés au PIP</t>
  </si>
  <si>
    <t> Programme  de Développement  sur Financement  Extérieur</t>
  </si>
  <si>
    <t>Ø      Autres (dépenses courantes) ((don))</t>
  </si>
  <si>
    <t>Ø       Financés sur dons</t>
  </si>
  <si>
    <t>Ø      Financés sur prêts</t>
  </si>
  <si>
    <t>Ø      Avalisés</t>
  </si>
  <si>
    <t>TOTAL PROGRAMME D'INVESTISSEMENT PUBLIC 2024</t>
  </si>
  <si>
    <t>LFR 2024</t>
  </si>
  <si>
    <t>Projet PERRAD</t>
  </si>
  <si>
    <t>Projet PROSPERO</t>
  </si>
  <si>
    <t>Projet SEFA (Soutien &amp; Education des filles et autonomisation</t>
  </si>
  <si>
    <t>Projet PARSS (Projet d'Appui au renforcement du système de santé)</t>
  </si>
  <si>
    <t>Projet de filières agricoles résiliente</t>
  </si>
  <si>
    <t>STEP de Balbala</t>
  </si>
  <si>
    <t>Projet d'amélioration de la route Nagad Loyada Borama</t>
  </si>
  <si>
    <t>LFI 2025</t>
  </si>
  <si>
    <t>P GIRE 2</t>
  </si>
  <si>
    <t xml:space="preserve">Projet d'Appui aux statistiques et prise de décisions </t>
  </si>
  <si>
    <t>Projet d'Appui aux statistiques et prise de décisions 2</t>
  </si>
  <si>
    <t>Projet PEPER 2</t>
  </si>
  <si>
    <t>Programme de financement de la gestion des risques de catastrophe  en Afrique (ADRIFI)</t>
  </si>
  <si>
    <t>Projet d'Appui à la soutenabilité de la dette (PASDP)</t>
  </si>
  <si>
    <t>Projet d'Appui aux institutions de controles des finances Publiques et de la gouv des entp et etablissement publiques</t>
  </si>
  <si>
    <t>PROGRAMME D’INVESTISSEMENT PUBLIC 2025</t>
  </si>
  <si>
    <t>PROJECTIONS DE DECAISSEMENTS-LOI DE FINANCES INITIALE 2025</t>
  </si>
  <si>
    <t xml:space="preserve">Hôpital CNSS </t>
  </si>
  <si>
    <t>REPARTITION PIP DANS LE TOFE DE JANVIER 2025 (Millions FD)</t>
  </si>
  <si>
    <t>PROGRES (Fonds d'Adaptation)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</si>
</sst>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0"/>
    <numFmt numFmtId="166" formatCode="[$-40C]mmm\-yy;@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6" fillId="3" borderId="1" xfId="1" applyFont="1" applyFill="1" applyBorder="1"/>
    <xf numFmtId="0" fontId="5" fillId="3" borderId="2" xfId="1" applyFont="1" applyFill="1" applyBorder="1"/>
    <xf numFmtId="0" fontId="5" fillId="3" borderId="1" xfId="1" applyFont="1" applyFill="1" applyBorder="1"/>
    <xf numFmtId="0" fontId="5" fillId="3" borderId="1" xfId="1" applyFont="1" applyFill="1" applyBorder="1" applyAlignment="1">
      <alignment horizontal="center"/>
    </xf>
    <xf numFmtId="0" fontId="5" fillId="3" borderId="3" xfId="1" applyFont="1" applyFill="1" applyBorder="1"/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2" borderId="0" xfId="2" quotePrefix="1" applyNumberFormat="1" applyFont="1" applyFill="1" applyBorder="1" applyAlignment="1" applyProtection="1">
      <alignment vertical="top"/>
    </xf>
    <xf numFmtId="0" fontId="5" fillId="2" borderId="0" xfId="2" quotePrefix="1" applyNumberFormat="1" applyFont="1" applyFill="1" applyBorder="1" applyAlignment="1" applyProtection="1">
      <alignment horizontal="center" vertical="top"/>
    </xf>
    <xf numFmtId="0" fontId="5" fillId="3" borderId="5" xfId="2" applyNumberFormat="1" applyFont="1" applyFill="1" applyBorder="1" applyAlignment="1" applyProtection="1">
      <alignment vertical="top"/>
    </xf>
    <xf numFmtId="0" fontId="5" fillId="3" borderId="6" xfId="2" applyNumberFormat="1" applyFont="1" applyFill="1" applyBorder="1" applyAlignment="1" applyProtection="1">
      <alignment vertical="top"/>
    </xf>
    <xf numFmtId="0" fontId="5" fillId="3" borderId="7" xfId="2" applyNumberFormat="1" applyFont="1" applyFill="1" applyBorder="1" applyAlignment="1" applyProtection="1">
      <alignment vertical="top"/>
    </xf>
    <xf numFmtId="3" fontId="5" fillId="3" borderId="6" xfId="2" applyNumberFormat="1" applyFont="1" applyFill="1" applyBorder="1" applyAlignment="1" applyProtection="1">
      <alignment horizontal="center" vertical="top"/>
    </xf>
    <xf numFmtId="0" fontId="5" fillId="2" borderId="0" xfId="2" applyNumberFormat="1" applyFont="1" applyFill="1" applyBorder="1" applyAlignment="1" applyProtection="1">
      <alignment vertical="top"/>
    </xf>
    <xf numFmtId="0" fontId="6" fillId="2" borderId="8" xfId="1" applyFont="1" applyFill="1" applyBorder="1" applyAlignment="1">
      <alignment vertical="center"/>
    </xf>
    <xf numFmtId="0" fontId="6" fillId="2" borderId="8" xfId="1" applyFont="1" applyFill="1" applyBorder="1"/>
    <xf numFmtId="0" fontId="5" fillId="2" borderId="8" xfId="1" applyFont="1" applyFill="1" applyBorder="1" applyAlignment="1">
      <alignment horizontal="center"/>
    </xf>
    <xf numFmtId="3" fontId="5" fillId="2" borderId="8" xfId="1" applyNumberFormat="1" applyFont="1" applyFill="1" applyBorder="1" applyAlignment="1">
      <alignment horizontal="center"/>
    </xf>
    <xf numFmtId="0" fontId="6" fillId="2" borderId="8" xfId="0" applyFont="1" applyFill="1" applyBorder="1"/>
    <xf numFmtId="0" fontId="5" fillId="2" borderId="8" xfId="1" applyFont="1" applyFill="1" applyBorder="1" applyAlignment="1">
      <alignment horizontal="center" vertical="center" wrapText="1"/>
    </xf>
    <xf numFmtId="3" fontId="5" fillId="2" borderId="8" xfId="1" applyNumberFormat="1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4" borderId="8" xfId="1" applyFont="1" applyFill="1" applyBorder="1" applyAlignment="1">
      <alignment vertical="center"/>
    </xf>
    <xf numFmtId="0" fontId="6" fillId="4" borderId="8" xfId="1" applyFont="1" applyFill="1" applyBorder="1"/>
    <xf numFmtId="0" fontId="5" fillId="4" borderId="8" xfId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/>
    <xf numFmtId="0" fontId="7" fillId="0" borderId="8" xfId="0" applyFont="1" applyBorder="1"/>
    <xf numFmtId="0" fontId="6" fillId="5" borderId="8" xfId="1" applyFont="1" applyFill="1" applyBorder="1" applyAlignment="1">
      <alignment vertical="center"/>
    </xf>
    <xf numFmtId="0" fontId="6" fillId="5" borderId="8" xfId="1" applyFont="1" applyFill="1" applyBorder="1"/>
    <xf numFmtId="0" fontId="5" fillId="5" borderId="8" xfId="1" applyFont="1" applyFill="1" applyBorder="1" applyAlignment="1">
      <alignment horizontal="center"/>
    </xf>
    <xf numFmtId="3" fontId="5" fillId="5" borderId="8" xfId="1" applyNumberFormat="1" applyFont="1" applyFill="1" applyBorder="1" applyAlignment="1">
      <alignment horizontal="center"/>
    </xf>
    <xf numFmtId="0" fontId="6" fillId="5" borderId="8" xfId="0" applyFont="1" applyFill="1" applyBorder="1"/>
    <xf numFmtId="0" fontId="6" fillId="4" borderId="8" xfId="0" applyFont="1" applyFill="1" applyBorder="1"/>
    <xf numFmtId="0" fontId="6" fillId="2" borderId="8" xfId="2" applyFont="1" applyFill="1" applyBorder="1" applyAlignment="1">
      <alignment horizontal="left" vertical="center"/>
    </xf>
    <xf numFmtId="0" fontId="6" fillId="2" borderId="8" xfId="2" quotePrefix="1" applyFont="1" applyFill="1" applyBorder="1" applyAlignment="1">
      <alignment horizontal="left"/>
    </xf>
    <xf numFmtId="0" fontId="5" fillId="2" borderId="8" xfId="2" applyFont="1" applyFill="1" applyBorder="1" applyAlignment="1">
      <alignment horizontal="center"/>
    </xf>
    <xf numFmtId="0" fontId="5" fillId="2" borderId="8" xfId="2" quotePrefix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/>
    </xf>
    <xf numFmtId="0" fontId="5" fillId="6" borderId="0" xfId="2" quotePrefix="1" applyFont="1" applyFill="1" applyBorder="1" applyAlignment="1">
      <alignment horizontal="left"/>
    </xf>
    <xf numFmtId="0" fontId="5" fillId="3" borderId="9" xfId="2" applyNumberFormat="1" applyFont="1" applyFill="1" applyBorder="1" applyAlignment="1" applyProtection="1">
      <alignment vertical="top"/>
    </xf>
    <xf numFmtId="0" fontId="5" fillId="3" borderId="10" xfId="2" applyNumberFormat="1" applyFont="1" applyFill="1" applyBorder="1" applyAlignment="1" applyProtection="1">
      <alignment vertical="top"/>
    </xf>
    <xf numFmtId="0" fontId="5" fillId="3" borderId="11" xfId="2" applyNumberFormat="1" applyFont="1" applyFill="1" applyBorder="1" applyAlignment="1" applyProtection="1">
      <alignment vertical="top"/>
    </xf>
    <xf numFmtId="3" fontId="6" fillId="2" borderId="8" xfId="0" applyNumberFormat="1" applyFont="1" applyFill="1" applyBorder="1"/>
    <xf numFmtId="0" fontId="5" fillId="4" borderId="8" xfId="1" applyFont="1" applyFill="1" applyBorder="1"/>
    <xf numFmtId="0" fontId="5" fillId="3" borderId="12" xfId="2" applyNumberFormat="1" applyFont="1" applyFill="1" applyBorder="1" applyAlignment="1" applyProtection="1">
      <alignment vertical="top"/>
    </xf>
    <xf numFmtId="0" fontId="6" fillId="7" borderId="8" xfId="1" applyFont="1" applyFill="1" applyBorder="1" applyAlignment="1">
      <alignment vertical="center"/>
    </xf>
    <xf numFmtId="0" fontId="5" fillId="7" borderId="8" xfId="1" applyFont="1" applyFill="1" applyBorder="1"/>
    <xf numFmtId="0" fontId="5" fillId="7" borderId="8" xfId="1" applyFont="1" applyFill="1" applyBorder="1" applyAlignment="1">
      <alignment horizontal="center"/>
    </xf>
    <xf numFmtId="3" fontId="5" fillId="7" borderId="8" xfId="1" applyNumberFormat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 vertical="center"/>
    </xf>
    <xf numFmtId="0" fontId="5" fillId="6" borderId="0" xfId="2" quotePrefix="1" applyFont="1" applyFill="1" applyBorder="1" applyAlignment="1">
      <alignment horizontal="center"/>
    </xf>
    <xf numFmtId="0" fontId="8" fillId="3" borderId="6" xfId="2" applyNumberFormat="1" applyFont="1" applyFill="1" applyBorder="1" applyAlignment="1" applyProtection="1">
      <alignment vertical="center"/>
    </xf>
    <xf numFmtId="0" fontId="8" fillId="3" borderId="6" xfId="2" applyNumberFormat="1" applyFont="1" applyFill="1" applyBorder="1" applyAlignment="1" applyProtection="1">
      <alignment vertical="top"/>
    </xf>
    <xf numFmtId="44" fontId="6" fillId="2" borderId="8" xfId="3" applyFont="1" applyFill="1" applyBorder="1" applyAlignment="1">
      <alignment vertical="center"/>
    </xf>
    <xf numFmtId="3" fontId="5" fillId="2" borderId="8" xfId="1" applyNumberFormat="1" applyFont="1" applyFill="1" applyBorder="1"/>
    <xf numFmtId="0" fontId="6" fillId="3" borderId="8" xfId="1" applyFont="1" applyFill="1" applyBorder="1" applyAlignment="1">
      <alignment vertical="center"/>
    </xf>
    <xf numFmtId="3" fontId="5" fillId="3" borderId="8" xfId="1" applyNumberFormat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6" fillId="3" borderId="8" xfId="0" applyFont="1" applyFill="1" applyBorder="1"/>
    <xf numFmtId="44" fontId="6" fillId="8" borderId="8" xfId="3" applyFont="1" applyFill="1" applyBorder="1" applyAlignment="1">
      <alignment horizontal="left" vertical="center"/>
    </xf>
    <xf numFmtId="3" fontId="5" fillId="8" borderId="8" xfId="1" applyNumberFormat="1" applyFont="1" applyFill="1" applyBorder="1" applyAlignment="1">
      <alignment horizontal="center"/>
    </xf>
    <xf numFmtId="0" fontId="5" fillId="8" borderId="8" xfId="1" applyFont="1" applyFill="1" applyBorder="1" applyAlignment="1">
      <alignment horizontal="center"/>
    </xf>
    <xf numFmtId="44" fontId="6" fillId="5" borderId="8" xfId="3" applyFont="1" applyFill="1" applyBorder="1" applyAlignment="1">
      <alignment horizontal="left" vertical="center"/>
    </xf>
    <xf numFmtId="44" fontId="6" fillId="7" borderId="8" xfId="3" applyFont="1" applyFill="1" applyBorder="1" applyAlignment="1">
      <alignment horizontal="left" vertical="center"/>
    </xf>
    <xf numFmtId="44" fontId="6" fillId="4" borderId="8" xfId="3" applyFont="1" applyFill="1" applyBorder="1" applyAlignment="1">
      <alignment horizontal="left" vertical="center"/>
    </xf>
    <xf numFmtId="0" fontId="6" fillId="9" borderId="8" xfId="1" applyFont="1" applyFill="1" applyBorder="1" applyAlignment="1">
      <alignment vertical="center"/>
    </xf>
    <xf numFmtId="0" fontId="5" fillId="9" borderId="8" xfId="1" applyFont="1" applyFill="1" applyBorder="1" applyAlignment="1">
      <alignment horizontal="center"/>
    </xf>
    <xf numFmtId="3" fontId="5" fillId="9" borderId="8" xfId="1" applyNumberFormat="1" applyFont="1" applyFill="1" applyBorder="1" applyAlignment="1">
      <alignment horizontal="center"/>
    </xf>
    <xf numFmtId="0" fontId="6" fillId="9" borderId="8" xfId="1" applyFont="1" applyFill="1" applyBorder="1"/>
    <xf numFmtId="0" fontId="6" fillId="2" borderId="0" xfId="1" applyFont="1" applyFill="1"/>
    <xf numFmtId="0" fontId="6" fillId="6" borderId="0" xfId="1" quotePrefix="1" applyFont="1" applyFill="1"/>
    <xf numFmtId="0" fontId="5" fillId="6" borderId="0" xfId="1" quotePrefix="1" applyFont="1" applyFill="1"/>
    <xf numFmtId="0" fontId="4" fillId="4" borderId="8" xfId="0" applyFont="1" applyFill="1" applyBorder="1"/>
    <xf numFmtId="0" fontId="4" fillId="10" borderId="8" xfId="0" applyFont="1" applyFill="1" applyBorder="1"/>
    <xf numFmtId="0" fontId="5" fillId="10" borderId="8" xfId="1" applyFont="1" applyFill="1" applyBorder="1" applyAlignment="1">
      <alignment horizontal="center"/>
    </xf>
    <xf numFmtId="3" fontId="5" fillId="10" borderId="8" xfId="1" applyNumberFormat="1" applyFont="1" applyFill="1" applyBorder="1" applyAlignment="1">
      <alignment horizontal="center"/>
    </xf>
    <xf numFmtId="0" fontId="6" fillId="10" borderId="8" xfId="1" applyFont="1" applyFill="1" applyBorder="1"/>
    <xf numFmtId="0" fontId="6" fillId="7" borderId="8" xfId="1" applyFont="1" applyFill="1" applyBorder="1"/>
    <xf numFmtId="0" fontId="6" fillId="2" borderId="13" xfId="1" applyFont="1" applyFill="1" applyBorder="1" applyAlignment="1">
      <alignment vertical="center"/>
    </xf>
    <xf numFmtId="0" fontId="5" fillId="2" borderId="13" xfId="1" applyFont="1" applyFill="1" applyBorder="1"/>
    <xf numFmtId="3" fontId="5" fillId="2" borderId="13" xfId="1" applyNumberFormat="1" applyFont="1" applyFill="1" applyBorder="1" applyAlignment="1">
      <alignment horizontal="center"/>
    </xf>
    <xf numFmtId="0" fontId="6" fillId="8" borderId="8" xfId="1" applyFont="1" applyFill="1" applyBorder="1" applyAlignment="1">
      <alignment vertical="center"/>
    </xf>
    <xf numFmtId="0" fontId="6" fillId="8" borderId="8" xfId="1" applyFont="1" applyFill="1" applyBorder="1"/>
    <xf numFmtId="0" fontId="6" fillId="11" borderId="8" xfId="1" applyFont="1" applyFill="1" applyBorder="1" applyAlignment="1">
      <alignment vertical="center"/>
    </xf>
    <xf numFmtId="0" fontId="6" fillId="11" borderId="8" xfId="1" applyFont="1" applyFill="1" applyBorder="1"/>
    <xf numFmtId="0" fontId="5" fillId="11" borderId="8" xfId="1" applyFont="1" applyFill="1" applyBorder="1" applyAlignment="1">
      <alignment horizontal="center"/>
    </xf>
    <xf numFmtId="3" fontId="5" fillId="11" borderId="8" xfId="1" applyNumberFormat="1" applyFont="1" applyFill="1" applyBorder="1" applyAlignment="1">
      <alignment horizontal="center"/>
    </xf>
    <xf numFmtId="0" fontId="6" fillId="11" borderId="8" xfId="0" applyFont="1" applyFill="1" applyBorder="1"/>
    <xf numFmtId="0" fontId="5" fillId="4" borderId="8" xfId="1" applyFont="1" applyFill="1" applyBorder="1" applyAlignment="1">
      <alignment vertical="center"/>
    </xf>
    <xf numFmtId="0" fontId="6" fillId="6" borderId="8" xfId="2" applyFont="1" applyFill="1" applyBorder="1" applyAlignment="1">
      <alignment horizontal="left"/>
    </xf>
    <xf numFmtId="0" fontId="6" fillId="6" borderId="8" xfId="2" quotePrefix="1" applyFont="1" applyFill="1" applyBorder="1" applyAlignment="1">
      <alignment horizontal="left"/>
    </xf>
    <xf numFmtId="0" fontId="5" fillId="6" borderId="8" xfId="2" applyFont="1" applyFill="1" applyBorder="1" applyAlignment="1">
      <alignment horizontal="center"/>
    </xf>
    <xf numFmtId="0" fontId="5" fillId="6" borderId="8" xfId="2" quotePrefix="1" applyFont="1" applyFill="1" applyBorder="1" applyAlignment="1">
      <alignment horizontal="center"/>
    </xf>
    <xf numFmtId="0" fontId="6" fillId="12" borderId="8" xfId="1" applyFont="1" applyFill="1" applyBorder="1"/>
    <xf numFmtId="0" fontId="5" fillId="12" borderId="8" xfId="1" applyFont="1" applyFill="1" applyBorder="1" applyAlignment="1">
      <alignment horizontal="center"/>
    </xf>
    <xf numFmtId="3" fontId="5" fillId="12" borderId="8" xfId="1" applyNumberFormat="1" applyFont="1" applyFill="1" applyBorder="1" applyAlignment="1">
      <alignment horizontal="center"/>
    </xf>
    <xf numFmtId="0" fontId="6" fillId="12" borderId="8" xfId="0" applyFont="1" applyFill="1" applyBorder="1"/>
    <xf numFmtId="0" fontId="6" fillId="4" borderId="8" xfId="1" applyFont="1" applyFill="1" applyBorder="1" applyAlignment="1">
      <alignment horizontal="center"/>
    </xf>
    <xf numFmtId="0" fontId="6" fillId="10" borderId="8" xfId="1" applyFont="1" applyFill="1" applyBorder="1" applyAlignment="1">
      <alignment horizontal="center"/>
    </xf>
    <xf numFmtId="0" fontId="6" fillId="10" borderId="8" xfId="0" applyFont="1" applyFill="1" applyBorder="1"/>
    <xf numFmtId="0" fontId="6" fillId="5" borderId="8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5" fillId="4" borderId="14" xfId="1" applyFont="1" applyFill="1" applyBorder="1"/>
    <xf numFmtId="0" fontId="5" fillId="9" borderId="8" xfId="1" applyFont="1" applyFill="1" applyBorder="1"/>
    <xf numFmtId="0" fontId="6" fillId="9" borderId="8" xfId="0" applyFont="1" applyFill="1" applyBorder="1"/>
    <xf numFmtId="0" fontId="8" fillId="3" borderId="9" xfId="2" applyNumberFormat="1" applyFont="1" applyFill="1" applyBorder="1" applyAlignment="1" applyProtection="1">
      <alignment vertical="top"/>
    </xf>
    <xf numFmtId="0" fontId="8" fillId="3" borderId="10" xfId="2" applyNumberFormat="1" applyFont="1" applyFill="1" applyBorder="1" applyAlignment="1" applyProtection="1">
      <alignment vertical="top"/>
    </xf>
    <xf numFmtId="0" fontId="6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center"/>
    </xf>
    <xf numFmtId="0" fontId="5" fillId="4" borderId="8" xfId="1" applyFont="1" applyFill="1" applyBorder="1" applyAlignment="1">
      <alignment horizontal="left"/>
    </xf>
    <xf numFmtId="1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 applyAlignment="1">
      <alignment horizontal="left"/>
    </xf>
    <xf numFmtId="1" fontId="5" fillId="2" borderId="8" xfId="1" applyNumberFormat="1" applyFont="1" applyFill="1" applyBorder="1" applyAlignment="1">
      <alignment horizontal="center"/>
    </xf>
    <xf numFmtId="0" fontId="6" fillId="2" borderId="8" xfId="1" applyFont="1" applyFill="1" applyBorder="1" applyAlignment="1">
      <alignment horizontal="left"/>
    </xf>
    <xf numFmtId="0" fontId="5" fillId="9" borderId="13" xfId="1" applyFont="1" applyFill="1" applyBorder="1" applyAlignment="1">
      <alignment horizontal="center"/>
    </xf>
    <xf numFmtId="0" fontId="5" fillId="4" borderId="13" xfId="1" applyFont="1" applyFill="1" applyBorder="1" applyAlignment="1">
      <alignment horizontal="center"/>
    </xf>
    <xf numFmtId="0" fontId="5" fillId="3" borderId="7" xfId="1" applyFont="1" applyFill="1" applyBorder="1"/>
    <xf numFmtId="0" fontId="5" fillId="3" borderId="6" xfId="1" applyFont="1" applyFill="1" applyBorder="1"/>
    <xf numFmtId="3" fontId="5" fillId="3" borderId="6" xfId="1" applyNumberFormat="1" applyFont="1" applyFill="1" applyBorder="1" applyAlignment="1">
      <alignment horizontal="center"/>
    </xf>
    <xf numFmtId="0" fontId="6" fillId="0" borderId="8" xfId="1" applyFont="1" applyBorder="1"/>
    <xf numFmtId="3" fontId="6" fillId="10" borderId="8" xfId="1" applyNumberFormat="1" applyFont="1" applyFill="1" applyBorder="1"/>
    <xf numFmtId="164" fontId="4" fillId="0" borderId="0" xfId="4" applyFont="1"/>
    <xf numFmtId="0" fontId="10" fillId="0" borderId="8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5" xfId="0" applyBorder="1"/>
    <xf numFmtId="0" fontId="0" fillId="0" borderId="3" xfId="0" applyBorder="1"/>
    <xf numFmtId="3" fontId="0" fillId="0" borderId="3" xfId="0" applyNumberFormat="1" applyBorder="1"/>
    <xf numFmtId="0" fontId="11" fillId="0" borderId="6" xfId="0" applyFont="1" applyBorder="1"/>
    <xf numFmtId="3" fontId="0" fillId="0" borderId="15" xfId="0" applyNumberFormat="1" applyBorder="1"/>
    <xf numFmtId="0" fontId="0" fillId="0" borderId="6" xfId="0" applyBorder="1"/>
    <xf numFmtId="3" fontId="0" fillId="0" borderId="6" xfId="0" applyNumberFormat="1" applyBorder="1"/>
    <xf numFmtId="0" fontId="0" fillId="0" borderId="16" xfId="0" applyBorder="1"/>
    <xf numFmtId="0" fontId="12" fillId="0" borderId="16" xfId="0" applyFont="1" applyBorder="1"/>
    <xf numFmtId="3" fontId="11" fillId="0" borderId="6" xfId="0" applyNumberFormat="1" applyFont="1" applyBorder="1"/>
    <xf numFmtId="3" fontId="0" fillId="0" borderId="0" xfId="0" applyNumberFormat="1"/>
    <xf numFmtId="3" fontId="4" fillId="0" borderId="0" xfId="0" applyNumberFormat="1" applyFont="1"/>
    <xf numFmtId="9" fontId="4" fillId="0" borderId="0" xfId="5" applyFont="1"/>
    <xf numFmtId="10" fontId="0" fillId="0" borderId="0" xfId="0" applyNumberFormat="1"/>
    <xf numFmtId="0" fontId="10" fillId="13" borderId="8" xfId="0" applyFont="1" applyFill="1" applyBorder="1" applyAlignment="1">
      <alignment horizontal="left" vertical="center"/>
    </xf>
    <xf numFmtId="0" fontId="5" fillId="13" borderId="13" xfId="1" applyFont="1" applyFill="1" applyBorder="1"/>
    <xf numFmtId="0" fontId="5" fillId="13" borderId="8" xfId="1" applyFont="1" applyFill="1" applyBorder="1" applyAlignment="1">
      <alignment horizontal="center"/>
    </xf>
    <xf numFmtId="3" fontId="5" fillId="13" borderId="13" xfId="1" applyNumberFormat="1" applyFont="1" applyFill="1" applyBorder="1" applyAlignment="1">
      <alignment horizontal="center"/>
    </xf>
    <xf numFmtId="0" fontId="6" fillId="13" borderId="8" xfId="0" applyFont="1" applyFill="1" applyBorder="1"/>
    <xf numFmtId="0" fontId="6" fillId="13" borderId="8" xfId="1" applyFont="1" applyFill="1" applyBorder="1"/>
    <xf numFmtId="3" fontId="5" fillId="13" borderId="8" xfId="1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3" fontId="6" fillId="4" borderId="8" xfId="0" applyNumberFormat="1" applyFont="1" applyFill="1" applyBorder="1"/>
    <xf numFmtId="0" fontId="6" fillId="14" borderId="8" xfId="1" applyFont="1" applyFill="1" applyBorder="1" applyAlignment="1">
      <alignment vertical="center"/>
    </xf>
    <xf numFmtId="0" fontId="6" fillId="14" borderId="8" xfId="1" applyFont="1" applyFill="1" applyBorder="1"/>
    <xf numFmtId="0" fontId="5" fillId="14" borderId="8" xfId="1" applyFont="1" applyFill="1" applyBorder="1" applyAlignment="1">
      <alignment horizontal="center"/>
    </xf>
    <xf numFmtId="3" fontId="6" fillId="14" borderId="8" xfId="0" applyNumberFormat="1" applyFont="1" applyFill="1" applyBorder="1"/>
    <xf numFmtId="3" fontId="5" fillId="14" borderId="8" xfId="1" applyNumberFormat="1" applyFont="1" applyFill="1" applyBorder="1" applyAlignment="1">
      <alignment horizontal="center"/>
    </xf>
    <xf numFmtId="0" fontId="5" fillId="14" borderId="8" xfId="1" applyFont="1" applyFill="1" applyBorder="1" applyAlignment="1">
      <alignment vertical="center"/>
    </xf>
    <xf numFmtId="0" fontId="6" fillId="14" borderId="13" xfId="1" applyFont="1" applyFill="1" applyBorder="1" applyAlignment="1">
      <alignment vertical="center"/>
    </xf>
    <xf numFmtId="0" fontId="5" fillId="14" borderId="13" xfId="1" applyFont="1" applyFill="1" applyBorder="1"/>
    <xf numFmtId="3" fontId="5" fillId="14" borderId="13" xfId="1" applyNumberFormat="1" applyFont="1" applyFill="1" applyBorder="1" applyAlignment="1">
      <alignment horizontal="center"/>
    </xf>
    <xf numFmtId="0" fontId="6" fillId="14" borderId="8" xfId="0" applyFont="1" applyFill="1" applyBorder="1"/>
    <xf numFmtId="0" fontId="5" fillId="14" borderId="8" xfId="1" applyFont="1" applyFill="1" applyBorder="1" applyAlignment="1">
      <alignment horizontal="left"/>
    </xf>
    <xf numFmtId="1" fontId="5" fillId="14" borderId="8" xfId="1" applyNumberFormat="1" applyFont="1" applyFill="1" applyBorder="1" applyAlignment="1">
      <alignment horizontal="center"/>
    </xf>
    <xf numFmtId="0" fontId="6" fillId="14" borderId="8" xfId="1" applyFont="1" applyFill="1" applyBorder="1" applyAlignment="1">
      <alignment horizontal="center"/>
    </xf>
    <xf numFmtId="0" fontId="5" fillId="14" borderId="8" xfId="1" applyFont="1" applyFill="1" applyBorder="1"/>
    <xf numFmtId="0" fontId="15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0" fillId="2" borderId="0" xfId="0" applyFill="1"/>
    <xf numFmtId="0" fontId="15" fillId="2" borderId="0" xfId="0" applyFont="1" applyFill="1" applyAlignment="1">
      <alignment horizontal="center" vertical="center"/>
    </xf>
    <xf numFmtId="3" fontId="0" fillId="2" borderId="0" xfId="0" applyNumberFormat="1" applyFill="1"/>
    <xf numFmtId="0" fontId="6" fillId="8" borderId="8" xfId="0" applyFont="1" applyFill="1" applyBorder="1"/>
    <xf numFmtId="0" fontId="6" fillId="15" borderId="8" xfId="1" applyFont="1" applyFill="1" applyBorder="1" applyAlignment="1">
      <alignment vertical="center"/>
    </xf>
    <xf numFmtId="0" fontId="6" fillId="15" borderId="8" xfId="1" applyFont="1" applyFill="1" applyBorder="1"/>
    <xf numFmtId="0" fontId="5" fillId="15" borderId="8" xfId="1" applyFont="1" applyFill="1" applyBorder="1" applyAlignment="1">
      <alignment horizontal="center"/>
    </xf>
    <xf numFmtId="3" fontId="5" fillId="15" borderId="8" xfId="1" applyNumberFormat="1" applyFont="1" applyFill="1" applyBorder="1" applyAlignment="1">
      <alignment horizontal="center"/>
    </xf>
    <xf numFmtId="0" fontId="6" fillId="15" borderId="8" xfId="0" applyFont="1" applyFill="1" applyBorder="1"/>
    <xf numFmtId="0" fontId="5" fillId="15" borderId="8" xfId="1" applyFont="1" applyFill="1" applyBorder="1"/>
    <xf numFmtId="3" fontId="6" fillId="15" borderId="8" xfId="0" applyNumberFormat="1" applyFont="1" applyFill="1" applyBorder="1"/>
    <xf numFmtId="1" fontId="5" fillId="15" borderId="8" xfId="1" applyNumberFormat="1" applyFont="1" applyFill="1" applyBorder="1" applyAlignment="1">
      <alignment horizontal="center"/>
    </xf>
    <xf numFmtId="10" fontId="4" fillId="0" borderId="0" xfId="0" applyNumberFormat="1" applyFont="1"/>
    <xf numFmtId="165" fontId="4" fillId="0" borderId="0" xfId="0" applyNumberFormat="1" applyFont="1"/>
    <xf numFmtId="3" fontId="6" fillId="0" borderId="8" xfId="0" applyNumberFormat="1" applyFont="1" applyBorder="1"/>
    <xf numFmtId="3" fontId="6" fillId="5" borderId="8" xfId="0" applyNumberFormat="1" applyFont="1" applyFill="1" applyBorder="1"/>
    <xf numFmtId="3" fontId="6" fillId="3" borderId="8" xfId="0" applyNumberFormat="1" applyFont="1" applyFill="1" applyBorder="1"/>
    <xf numFmtId="3" fontId="6" fillId="2" borderId="8" xfId="1" applyNumberFormat="1" applyFont="1" applyFill="1" applyBorder="1"/>
    <xf numFmtId="3" fontId="6" fillId="9" borderId="8" xfId="1" applyNumberFormat="1" applyFont="1" applyFill="1" applyBorder="1"/>
    <xf numFmtId="3" fontId="6" fillId="4" borderId="8" xfId="1" applyNumberFormat="1" applyFont="1" applyFill="1" applyBorder="1"/>
    <xf numFmtId="3" fontId="6" fillId="12" borderId="8" xfId="0" applyNumberFormat="1" applyFont="1" applyFill="1" applyBorder="1"/>
    <xf numFmtId="3" fontId="6" fillId="10" borderId="8" xfId="0" applyNumberFormat="1" applyFont="1" applyFill="1" applyBorder="1"/>
    <xf numFmtId="166" fontId="5" fillId="3" borderId="3" xfId="1" applyNumberFormat="1" applyFont="1" applyFill="1" applyBorder="1" applyAlignment="1">
      <alignment horizontal="center"/>
    </xf>
    <xf numFmtId="0" fontId="4" fillId="0" borderId="8" xfId="0" applyFont="1" applyBorder="1"/>
    <xf numFmtId="0" fontId="5" fillId="3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center"/>
    </xf>
    <xf numFmtId="3" fontId="5" fillId="3" borderId="5" xfId="2" applyNumberFormat="1" applyFont="1" applyFill="1" applyBorder="1" applyAlignment="1" applyProtection="1">
      <alignment horizontal="center" vertical="top"/>
    </xf>
    <xf numFmtId="3" fontId="5" fillId="3" borderId="5" xfId="1" applyNumberFormat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166" fontId="5" fillId="0" borderId="0" xfId="1" applyNumberFormat="1" applyFont="1" applyAlignment="1">
      <alignment horizontal="center"/>
    </xf>
    <xf numFmtId="3" fontId="5" fillId="0" borderId="0" xfId="2" applyNumberFormat="1" applyFont="1" applyFill="1" applyBorder="1" applyAlignment="1" applyProtection="1">
      <alignment horizontal="center" vertical="top"/>
    </xf>
    <xf numFmtId="3" fontId="5" fillId="0" borderId="0" xfId="1" applyNumberFormat="1" applyFont="1" applyAlignment="1">
      <alignment horizontal="center"/>
    </xf>
    <xf numFmtId="0" fontId="5" fillId="15" borderId="8" xfId="1" applyFont="1" applyFill="1" applyBorder="1" applyAlignment="1">
      <alignment vertical="center"/>
    </xf>
    <xf numFmtId="0" fontId="5" fillId="15" borderId="8" xfId="0" applyFont="1" applyFill="1" applyBorder="1"/>
    <xf numFmtId="3" fontId="5" fillId="15" borderId="8" xfId="0" applyNumberFormat="1" applyFont="1" applyFill="1" applyBorder="1"/>
    <xf numFmtId="0" fontId="5" fillId="2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6">
    <cellStyle name="Milliers" xfId="4" builtinId="3"/>
    <cellStyle name="Monétaire 2" xfId="3" xr:uid="{00000000-0005-0000-0000-000001000000}"/>
    <cellStyle name="Normal" xfId="0" builtinId="0"/>
    <cellStyle name="Normal 2" xfId="1" xr:uid="{00000000-0005-0000-0000-000003000000}"/>
    <cellStyle name="Normal_Feuil1" xfId="2" xr:uid="{00000000-0005-0000-0000-000004000000}"/>
    <cellStyle name="Pourcentag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9"/>
  <sheetViews>
    <sheetView topLeftCell="A22" workbookViewId="0">
      <selection activeCell="K186" sqref="K186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28515625" style="3" customWidth="1"/>
    <col min="12" max="12" width="11.7109375" style="3" customWidth="1"/>
    <col min="13" max="13" width="13.140625" style="3" customWidth="1"/>
    <col min="14" max="16384" width="30" style="3"/>
  </cols>
  <sheetData>
    <row r="1" spans="1:10" x14ac:dyDescent="0.2">
      <c r="A1" s="1"/>
      <c r="B1" s="1"/>
      <c r="C1" s="2"/>
      <c r="D1" s="2"/>
      <c r="E1" s="2"/>
      <c r="F1" s="1"/>
      <c r="G1" s="1"/>
    </row>
    <row r="2" spans="1:10" x14ac:dyDescent="0.2">
      <c r="A2" s="207" t="s">
        <v>200</v>
      </c>
      <c r="B2" s="207"/>
      <c r="C2" s="207"/>
      <c r="D2" s="207"/>
      <c r="E2" s="207"/>
      <c r="F2" s="207"/>
      <c r="G2" s="207"/>
    </row>
    <row r="3" spans="1:10" x14ac:dyDescent="0.2">
      <c r="A3" s="2"/>
      <c r="B3" s="1"/>
      <c r="C3" s="4"/>
      <c r="D3" s="2"/>
      <c r="E3" s="2"/>
      <c r="F3" s="1"/>
      <c r="G3" s="1"/>
    </row>
    <row r="4" spans="1:10" ht="12" thickBot="1" x14ac:dyDescent="0.25">
      <c r="A4" s="1"/>
      <c r="B4" s="1"/>
      <c r="C4" s="2"/>
      <c r="D4" s="2"/>
      <c r="E4" s="2"/>
      <c r="F4" s="1"/>
      <c r="G4" s="1"/>
    </row>
    <row r="5" spans="1:10" x14ac:dyDescent="0.2">
      <c r="A5" s="5"/>
      <c r="B5" s="5"/>
      <c r="C5" s="6"/>
      <c r="D5" s="7"/>
      <c r="E5" s="8"/>
      <c r="F5" s="8"/>
      <c r="G5" s="8"/>
      <c r="H5" s="8"/>
    </row>
    <row r="6" spans="1:10" ht="12" thickBot="1" x14ac:dyDescent="0.25">
      <c r="A6" s="9" t="s">
        <v>0</v>
      </c>
      <c r="B6" s="10" t="s">
        <v>1</v>
      </c>
      <c r="C6" s="11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201</v>
      </c>
    </row>
    <row r="7" spans="1:10" ht="12" thickBot="1" x14ac:dyDescent="0.25">
      <c r="A7" s="12" t="s">
        <v>7</v>
      </c>
      <c r="B7" s="12" t="s">
        <v>7</v>
      </c>
      <c r="C7" s="12" t="s">
        <v>7</v>
      </c>
      <c r="D7" s="12" t="s">
        <v>7</v>
      </c>
      <c r="E7" s="13" t="s">
        <v>7</v>
      </c>
      <c r="F7" s="1"/>
      <c r="G7" s="1"/>
    </row>
    <row r="8" spans="1:10" ht="12" thickBot="1" x14ac:dyDescent="0.25">
      <c r="A8" s="14" t="s">
        <v>8</v>
      </c>
      <c r="B8" s="15"/>
      <c r="C8" s="16"/>
      <c r="D8" s="15"/>
      <c r="E8" s="17">
        <f>SUM(E10:E30)</f>
        <v>25854.21803208</v>
      </c>
      <c r="F8" s="17">
        <f>SUM(F10:F30)</f>
        <v>4010</v>
      </c>
      <c r="G8" s="17">
        <f>SUM(G10:G30)</f>
        <v>4010</v>
      </c>
      <c r="H8" s="17">
        <f>SUM(H10:H30)</f>
        <v>2349</v>
      </c>
    </row>
    <row r="9" spans="1:10" x14ac:dyDescent="0.2">
      <c r="A9" s="18"/>
      <c r="B9" s="18"/>
      <c r="C9" s="18"/>
      <c r="D9" s="18"/>
      <c r="E9" s="18"/>
      <c r="F9" s="1"/>
      <c r="G9" s="1"/>
      <c r="J9" s="128"/>
    </row>
    <row r="10" spans="1:10" x14ac:dyDescent="0.2">
      <c r="A10" s="19" t="s">
        <v>9</v>
      </c>
      <c r="B10" s="20"/>
      <c r="C10" s="21" t="s">
        <v>10</v>
      </c>
      <c r="D10" s="21" t="s">
        <v>203</v>
      </c>
      <c r="E10" s="22">
        <v>53</v>
      </c>
      <c r="F10" s="23">
        <v>0</v>
      </c>
      <c r="G10" s="23">
        <v>0</v>
      </c>
      <c r="H10" s="23">
        <v>51</v>
      </c>
    </row>
    <row r="11" spans="1:10" x14ac:dyDescent="0.2">
      <c r="A11" s="19" t="s">
        <v>12</v>
      </c>
      <c r="B11" s="20"/>
      <c r="C11" s="21" t="s">
        <v>10</v>
      </c>
      <c r="D11" s="21" t="s">
        <v>11</v>
      </c>
      <c r="E11" s="22">
        <v>38</v>
      </c>
      <c r="F11" s="23">
        <v>0</v>
      </c>
      <c r="G11" s="23">
        <v>0</v>
      </c>
      <c r="H11" s="23">
        <v>0</v>
      </c>
    </row>
    <row r="12" spans="1:10" x14ac:dyDescent="0.2">
      <c r="A12" s="19" t="s">
        <v>13</v>
      </c>
      <c r="B12" s="20"/>
      <c r="C12" s="21" t="s">
        <v>14</v>
      </c>
      <c r="D12" s="21" t="s">
        <v>11</v>
      </c>
      <c r="E12" s="22">
        <v>202</v>
      </c>
      <c r="F12" s="23">
        <v>0</v>
      </c>
      <c r="G12" s="23">
        <v>0</v>
      </c>
      <c r="H12" s="23">
        <v>0</v>
      </c>
    </row>
    <row r="13" spans="1:10" x14ac:dyDescent="0.2">
      <c r="A13" s="19" t="s">
        <v>15</v>
      </c>
      <c r="B13" s="20"/>
      <c r="C13" s="24" t="s">
        <v>14</v>
      </c>
      <c r="D13" s="24" t="s">
        <v>11</v>
      </c>
      <c r="E13" s="25">
        <v>82</v>
      </c>
      <c r="F13" s="23">
        <v>0</v>
      </c>
      <c r="G13" s="23">
        <v>0</v>
      </c>
      <c r="H13" s="23">
        <v>0</v>
      </c>
    </row>
    <row r="14" spans="1:10" x14ac:dyDescent="0.2">
      <c r="A14" s="19" t="s">
        <v>16</v>
      </c>
      <c r="B14" s="20"/>
      <c r="C14" s="21" t="s">
        <v>10</v>
      </c>
      <c r="D14" s="21" t="s">
        <v>17</v>
      </c>
      <c r="E14" s="22">
        <v>1025</v>
      </c>
      <c r="F14" s="26">
        <v>0</v>
      </c>
      <c r="G14" s="26">
        <v>0</v>
      </c>
      <c r="H14" s="26">
        <v>0</v>
      </c>
    </row>
    <row r="15" spans="1:10" x14ac:dyDescent="0.2">
      <c r="A15" s="19" t="s">
        <v>18</v>
      </c>
      <c r="B15" s="20"/>
      <c r="C15" s="21" t="s">
        <v>10</v>
      </c>
      <c r="D15" s="21" t="s">
        <v>17</v>
      </c>
      <c r="E15" s="22">
        <v>391</v>
      </c>
      <c r="F15" s="26">
        <v>117</v>
      </c>
      <c r="G15" s="26">
        <v>117</v>
      </c>
      <c r="H15" s="26">
        <v>98</v>
      </c>
    </row>
    <row r="16" spans="1:10" x14ac:dyDescent="0.2">
      <c r="A16" s="27" t="s">
        <v>19</v>
      </c>
      <c r="B16" s="28"/>
      <c r="C16" s="29" t="s">
        <v>10</v>
      </c>
      <c r="D16" s="29" t="s">
        <v>17</v>
      </c>
      <c r="E16" s="30">
        <v>1066</v>
      </c>
      <c r="F16" s="26">
        <v>250</v>
      </c>
      <c r="G16" s="26">
        <v>250</v>
      </c>
      <c r="H16" s="26">
        <v>200</v>
      </c>
    </row>
    <row r="17" spans="1:8" x14ac:dyDescent="0.2">
      <c r="A17" s="27" t="s">
        <v>20</v>
      </c>
      <c r="B17" s="28"/>
      <c r="C17" s="29" t="s">
        <v>21</v>
      </c>
      <c r="D17" s="29" t="s">
        <v>11</v>
      </c>
      <c r="E17" s="30">
        <f>2406480*177.721/1000000</f>
        <v>427.68203208</v>
      </c>
      <c r="F17" s="26">
        <v>100</v>
      </c>
      <c r="G17" s="26">
        <v>100</v>
      </c>
      <c r="H17" s="26">
        <v>100</v>
      </c>
    </row>
    <row r="18" spans="1:8" x14ac:dyDescent="0.2">
      <c r="A18" s="19" t="s">
        <v>22</v>
      </c>
      <c r="B18" s="31"/>
      <c r="C18" s="21" t="s">
        <v>10</v>
      </c>
      <c r="D18" s="21" t="s">
        <v>11</v>
      </c>
      <c r="E18" s="22">
        <v>1066.326</v>
      </c>
      <c r="F18" s="23"/>
      <c r="G18" s="23"/>
      <c r="H18" s="23">
        <v>0</v>
      </c>
    </row>
    <row r="19" spans="1:8" x14ac:dyDescent="0.2">
      <c r="A19" s="28" t="s">
        <v>23</v>
      </c>
      <c r="B19" s="29"/>
      <c r="C19" s="29" t="s">
        <v>24</v>
      </c>
      <c r="D19" s="29" t="s">
        <v>17</v>
      </c>
      <c r="E19" s="30">
        <f>6*177.721</f>
        <v>1066.326</v>
      </c>
      <c r="F19" s="26">
        <v>101</v>
      </c>
      <c r="G19" s="26">
        <v>101</v>
      </c>
      <c r="H19" s="26">
        <v>0</v>
      </c>
    </row>
    <row r="20" spans="1:8" x14ac:dyDescent="0.2">
      <c r="A20" s="19" t="s">
        <v>25</v>
      </c>
      <c r="B20" s="31"/>
      <c r="C20" s="21" t="s">
        <v>26</v>
      </c>
      <c r="D20" s="21" t="s">
        <v>17</v>
      </c>
      <c r="E20" s="22">
        <v>807</v>
      </c>
      <c r="F20" s="26">
        <v>0</v>
      </c>
      <c r="G20" s="26">
        <v>0</v>
      </c>
      <c r="H20" s="26">
        <v>0</v>
      </c>
    </row>
    <row r="21" spans="1:8" x14ac:dyDescent="0.2">
      <c r="A21" s="19" t="s">
        <v>27</v>
      </c>
      <c r="B21" s="21"/>
      <c r="C21" s="21" t="s">
        <v>26</v>
      </c>
      <c r="D21" s="21" t="s">
        <v>17</v>
      </c>
      <c r="E21" s="22">
        <v>888</v>
      </c>
      <c r="F21" s="26">
        <v>78</v>
      </c>
      <c r="G21" s="26">
        <v>0</v>
      </c>
      <c r="H21" s="26">
        <v>0</v>
      </c>
    </row>
    <row r="22" spans="1:8" x14ac:dyDescent="0.2">
      <c r="A22" s="27" t="s">
        <v>28</v>
      </c>
      <c r="B22" s="28"/>
      <c r="C22" s="29" t="s">
        <v>29</v>
      </c>
      <c r="D22" s="29" t="s">
        <v>17</v>
      </c>
      <c r="E22" s="30">
        <v>2786</v>
      </c>
      <c r="F22" s="26">
        <v>170</v>
      </c>
      <c r="G22" s="26">
        <v>170</v>
      </c>
      <c r="H22" s="26">
        <v>30</v>
      </c>
    </row>
    <row r="23" spans="1:8" x14ac:dyDescent="0.2">
      <c r="A23" s="32" t="s">
        <v>30</v>
      </c>
      <c r="B23" s="20" t="s">
        <v>31</v>
      </c>
      <c r="C23" s="21" t="s">
        <v>29</v>
      </c>
      <c r="D23" s="21" t="s">
        <v>11</v>
      </c>
      <c r="E23" s="22">
        <v>3380</v>
      </c>
      <c r="F23" s="26">
        <v>250</v>
      </c>
      <c r="G23" s="26">
        <v>250</v>
      </c>
      <c r="H23" s="26">
        <v>150</v>
      </c>
    </row>
    <row r="24" spans="1:8" x14ac:dyDescent="0.2">
      <c r="A24" s="19" t="s">
        <v>32</v>
      </c>
      <c r="B24" s="20"/>
      <c r="C24" s="21" t="s">
        <v>33</v>
      </c>
      <c r="D24" s="21" t="s">
        <v>11</v>
      </c>
      <c r="E24" s="22">
        <v>710.88400000000001</v>
      </c>
      <c r="F24" s="26">
        <v>100</v>
      </c>
      <c r="G24" s="26">
        <v>100</v>
      </c>
      <c r="H24" s="26">
        <v>0</v>
      </c>
    </row>
    <row r="25" spans="1:8" x14ac:dyDescent="0.2">
      <c r="A25" s="33" t="s">
        <v>34</v>
      </c>
      <c r="B25" s="34"/>
      <c r="C25" s="35" t="s">
        <v>24</v>
      </c>
      <c r="D25" s="35" t="s">
        <v>17</v>
      </c>
      <c r="E25" s="36">
        <v>446</v>
      </c>
      <c r="F25" s="37">
        <v>44</v>
      </c>
      <c r="G25" s="37">
        <v>44</v>
      </c>
      <c r="H25" s="37">
        <v>145</v>
      </c>
    </row>
    <row r="26" spans="1:8" x14ac:dyDescent="0.2">
      <c r="A26" s="33" t="s">
        <v>34</v>
      </c>
      <c r="B26" s="34"/>
      <c r="C26" s="35" t="s">
        <v>24</v>
      </c>
      <c r="D26" s="35" t="s">
        <v>35</v>
      </c>
      <c r="E26" s="36">
        <v>888</v>
      </c>
      <c r="F26" s="37">
        <v>0</v>
      </c>
      <c r="G26" s="37">
        <v>78</v>
      </c>
      <c r="H26" s="37">
        <v>75</v>
      </c>
    </row>
    <row r="27" spans="1:8" x14ac:dyDescent="0.2">
      <c r="A27" s="27" t="s">
        <v>36</v>
      </c>
      <c r="B27" s="28"/>
      <c r="C27" s="29" t="s">
        <v>24</v>
      </c>
      <c r="D27" s="29" t="s">
        <v>11</v>
      </c>
      <c r="E27" s="30">
        <v>3554</v>
      </c>
      <c r="F27" s="38">
        <v>1750</v>
      </c>
      <c r="G27" s="38">
        <v>1750</v>
      </c>
      <c r="H27" s="38">
        <v>750</v>
      </c>
    </row>
    <row r="28" spans="1:8" x14ac:dyDescent="0.2">
      <c r="A28" s="19" t="s">
        <v>37</v>
      </c>
      <c r="B28" s="20"/>
      <c r="C28" s="21" t="s">
        <v>29</v>
      </c>
      <c r="D28" s="21" t="s">
        <v>11</v>
      </c>
      <c r="E28" s="22">
        <v>902</v>
      </c>
      <c r="F28" s="26">
        <v>100</v>
      </c>
      <c r="G28" s="26">
        <v>100</v>
      </c>
      <c r="H28" s="26">
        <v>0</v>
      </c>
    </row>
    <row r="29" spans="1:8" x14ac:dyDescent="0.2">
      <c r="A29" s="19" t="s">
        <v>38</v>
      </c>
      <c r="B29" s="20"/>
      <c r="C29" s="21" t="s">
        <v>39</v>
      </c>
      <c r="D29" s="21" t="s">
        <v>11</v>
      </c>
      <c r="E29" s="22">
        <v>675</v>
      </c>
      <c r="F29" s="26">
        <v>650</v>
      </c>
      <c r="G29" s="26">
        <v>650</v>
      </c>
      <c r="H29" s="26">
        <v>650</v>
      </c>
    </row>
    <row r="30" spans="1:8" x14ac:dyDescent="0.2">
      <c r="A30" s="39" t="s">
        <v>40</v>
      </c>
      <c r="B30" s="40" t="s">
        <v>7</v>
      </c>
      <c r="C30" s="41" t="s">
        <v>41</v>
      </c>
      <c r="D30" s="41" t="s">
        <v>11</v>
      </c>
      <c r="E30" s="42">
        <v>5400</v>
      </c>
      <c r="F30" s="23">
        <v>300</v>
      </c>
      <c r="G30" s="23">
        <v>300</v>
      </c>
      <c r="H30" s="23">
        <v>100</v>
      </c>
    </row>
    <row r="31" spans="1:8" ht="12" thickBot="1" x14ac:dyDescent="0.25">
      <c r="A31" s="43" t="s">
        <v>7</v>
      </c>
      <c r="B31" s="43" t="s">
        <v>7</v>
      </c>
      <c r="C31" s="44" t="s">
        <v>7</v>
      </c>
      <c r="D31" s="44" t="s">
        <v>7</v>
      </c>
      <c r="E31" s="44" t="s">
        <v>7</v>
      </c>
      <c r="F31" s="1"/>
      <c r="G31" s="1"/>
    </row>
    <row r="32" spans="1:8" ht="12" thickBot="1" x14ac:dyDescent="0.25">
      <c r="A32" s="45" t="s">
        <v>42</v>
      </c>
      <c r="B32" s="46"/>
      <c r="C32" s="46"/>
      <c r="D32" s="47"/>
      <c r="E32" s="17">
        <f>SUM(E34:E41)</f>
        <v>2795.1389799999997</v>
      </c>
      <c r="F32" s="17">
        <f>SUM(F34:F41)</f>
        <v>481</v>
      </c>
      <c r="G32" s="17">
        <f>SUM(G34:G41)</f>
        <v>481</v>
      </c>
      <c r="H32" s="17">
        <f>SUM(H34:H41)</f>
        <v>156</v>
      </c>
    </row>
    <row r="33" spans="1:10" x14ac:dyDescent="0.2">
      <c r="A33" s="43" t="s">
        <v>7</v>
      </c>
      <c r="B33" s="43" t="s">
        <v>7</v>
      </c>
      <c r="C33" s="44" t="s">
        <v>7</v>
      </c>
      <c r="D33" s="44" t="s">
        <v>7</v>
      </c>
      <c r="E33" s="44" t="s">
        <v>7</v>
      </c>
      <c r="F33" s="1"/>
      <c r="G33" s="1"/>
    </row>
    <row r="34" spans="1:10" x14ac:dyDescent="0.2">
      <c r="A34" s="19" t="s">
        <v>43</v>
      </c>
      <c r="B34" s="20"/>
      <c r="C34" s="21" t="s">
        <v>44</v>
      </c>
      <c r="D34" s="21" t="s">
        <v>11</v>
      </c>
      <c r="E34" s="22">
        <v>956.13897999999995</v>
      </c>
      <c r="F34" s="48">
        <v>150</v>
      </c>
      <c r="G34" s="48">
        <v>150</v>
      </c>
      <c r="H34" s="48">
        <v>0</v>
      </c>
    </row>
    <row r="35" spans="1:10" x14ac:dyDescent="0.2">
      <c r="A35" s="19" t="s">
        <v>45</v>
      </c>
      <c r="B35" s="21"/>
      <c r="C35" s="21" t="s">
        <v>44</v>
      </c>
      <c r="D35" s="21" t="s">
        <v>11</v>
      </c>
      <c r="E35" s="22">
        <v>667</v>
      </c>
      <c r="F35" s="48">
        <v>50</v>
      </c>
      <c r="G35" s="48">
        <v>50</v>
      </c>
      <c r="H35" s="48">
        <v>50</v>
      </c>
    </row>
    <row r="36" spans="1:10" x14ac:dyDescent="0.2">
      <c r="A36" s="19" t="s">
        <v>46</v>
      </c>
      <c r="B36" s="21"/>
      <c r="C36" s="21" t="s">
        <v>47</v>
      </c>
      <c r="D36" s="21" t="s">
        <v>11</v>
      </c>
      <c r="E36" s="22">
        <v>29</v>
      </c>
      <c r="F36" s="48">
        <v>20</v>
      </c>
      <c r="G36" s="48">
        <v>20</v>
      </c>
      <c r="H36" s="48">
        <v>20</v>
      </c>
    </row>
    <row r="37" spans="1:10" x14ac:dyDescent="0.2">
      <c r="A37" s="49" t="s">
        <v>48</v>
      </c>
      <c r="B37" s="29"/>
      <c r="C37" s="29" t="s">
        <v>49</v>
      </c>
      <c r="D37" s="29" t="s">
        <v>11</v>
      </c>
      <c r="E37" s="30">
        <v>109</v>
      </c>
      <c r="F37" s="48">
        <v>109</v>
      </c>
      <c r="G37" s="48">
        <v>109</v>
      </c>
      <c r="H37" s="48">
        <v>0</v>
      </c>
    </row>
    <row r="38" spans="1:10" x14ac:dyDescent="0.2">
      <c r="A38" s="49" t="s">
        <v>50</v>
      </c>
      <c r="B38" s="29"/>
      <c r="C38" s="29" t="s">
        <v>49</v>
      </c>
      <c r="D38" s="29" t="s">
        <v>11</v>
      </c>
      <c r="E38" s="30">
        <v>66</v>
      </c>
      <c r="F38" s="48">
        <v>66</v>
      </c>
      <c r="G38" s="48">
        <v>66</v>
      </c>
      <c r="H38" s="48">
        <v>0</v>
      </c>
    </row>
    <row r="39" spans="1:10" x14ac:dyDescent="0.2">
      <c r="A39" s="49" t="s">
        <v>51</v>
      </c>
      <c r="B39" s="29"/>
      <c r="C39" s="29" t="s">
        <v>49</v>
      </c>
      <c r="D39" s="29" t="s">
        <v>11</v>
      </c>
      <c r="E39" s="30">
        <v>29</v>
      </c>
      <c r="F39" s="48">
        <v>29</v>
      </c>
      <c r="G39" s="48">
        <v>29</v>
      </c>
      <c r="H39" s="48">
        <v>29</v>
      </c>
    </row>
    <row r="40" spans="1:10" x14ac:dyDescent="0.2">
      <c r="A40" s="49" t="s">
        <v>52</v>
      </c>
      <c r="B40" s="29"/>
      <c r="C40" s="29" t="s">
        <v>49</v>
      </c>
      <c r="D40" s="29" t="s">
        <v>11</v>
      </c>
      <c r="E40" s="30">
        <v>341</v>
      </c>
      <c r="F40" s="48">
        <v>57</v>
      </c>
      <c r="G40" s="48">
        <v>57</v>
      </c>
      <c r="H40" s="48">
        <v>57</v>
      </c>
    </row>
    <row r="41" spans="1:10" x14ac:dyDescent="0.2">
      <c r="A41" s="19" t="s">
        <v>53</v>
      </c>
      <c r="B41" s="21"/>
      <c r="C41" s="21" t="s">
        <v>54</v>
      </c>
      <c r="D41" s="21" t="s">
        <v>11</v>
      </c>
      <c r="E41" s="22">
        <v>598</v>
      </c>
      <c r="F41" s="48">
        <v>0</v>
      </c>
      <c r="G41" s="48">
        <v>0</v>
      </c>
      <c r="H41" s="48">
        <v>0</v>
      </c>
    </row>
    <row r="42" spans="1:10" ht="12" thickBot="1" x14ac:dyDescent="0.25">
      <c r="A42" s="43" t="s">
        <v>7</v>
      </c>
      <c r="B42" s="43" t="s">
        <v>7</v>
      </c>
      <c r="C42" s="44" t="s">
        <v>7</v>
      </c>
      <c r="D42" s="44" t="s">
        <v>7</v>
      </c>
      <c r="E42" s="44" t="s">
        <v>7</v>
      </c>
      <c r="F42" s="1"/>
      <c r="G42" s="1"/>
    </row>
    <row r="43" spans="1:10" ht="12" thickBot="1" x14ac:dyDescent="0.25">
      <c r="A43" s="14" t="s">
        <v>55</v>
      </c>
      <c r="B43" s="15"/>
      <c r="C43" s="50"/>
      <c r="D43" s="47"/>
      <c r="E43" s="17">
        <f>SUM(E45:E62)</f>
        <v>57445.489000000001</v>
      </c>
      <c r="F43" s="17">
        <f>SUM(F45:F62)</f>
        <v>3493</v>
      </c>
      <c r="G43" s="17">
        <f>SUM(G45:G62)</f>
        <v>3493</v>
      </c>
      <c r="H43" s="17">
        <f>SUM(H45:H62)</f>
        <v>2040</v>
      </c>
      <c r="J43" s="143">
        <f>H43+H64</f>
        <v>3744</v>
      </c>
    </row>
    <row r="44" spans="1:10" x14ac:dyDescent="0.2">
      <c r="A44" s="43" t="s">
        <v>7</v>
      </c>
      <c r="B44" s="43" t="s">
        <v>7</v>
      </c>
      <c r="C44" s="44" t="s">
        <v>7</v>
      </c>
      <c r="D44" s="44" t="s">
        <v>7</v>
      </c>
      <c r="E44" s="44" t="s">
        <v>7</v>
      </c>
      <c r="F44" s="1"/>
      <c r="G44" s="1"/>
      <c r="J44" s="144">
        <f>J43/H187</f>
        <v>0.22022233986236103</v>
      </c>
    </row>
    <row r="45" spans="1:10" x14ac:dyDescent="0.2">
      <c r="A45" s="19" t="s">
        <v>56</v>
      </c>
      <c r="B45" s="23"/>
      <c r="C45" s="21" t="s">
        <v>57</v>
      </c>
      <c r="D45" s="21" t="s">
        <v>17</v>
      </c>
      <c r="E45" s="22">
        <v>5268</v>
      </c>
      <c r="F45" s="26">
        <v>600</v>
      </c>
      <c r="G45" s="26">
        <v>600</v>
      </c>
      <c r="H45" s="26">
        <v>400</v>
      </c>
    </row>
    <row r="46" spans="1:10" x14ac:dyDescent="0.2">
      <c r="A46" s="19" t="s">
        <v>58</v>
      </c>
      <c r="B46" s="31"/>
      <c r="C46" s="21" t="s">
        <v>24</v>
      </c>
      <c r="D46" s="21" t="s">
        <v>17</v>
      </c>
      <c r="E46" s="22">
        <v>4167</v>
      </c>
      <c r="F46" s="26">
        <v>643</v>
      </c>
      <c r="G46" s="26">
        <v>643</v>
      </c>
      <c r="H46" s="26">
        <v>399</v>
      </c>
    </row>
    <row r="47" spans="1:10" x14ac:dyDescent="0.2">
      <c r="A47" s="19" t="s">
        <v>56</v>
      </c>
      <c r="B47" s="31"/>
      <c r="C47" s="21" t="s">
        <v>59</v>
      </c>
      <c r="D47" s="21" t="s">
        <v>17</v>
      </c>
      <c r="E47" s="22">
        <v>4776</v>
      </c>
      <c r="F47" s="26">
        <v>500</v>
      </c>
      <c r="G47" s="26">
        <v>500</v>
      </c>
      <c r="H47" s="26">
        <v>300</v>
      </c>
    </row>
    <row r="48" spans="1:10" x14ac:dyDescent="0.2">
      <c r="A48" s="51" t="s">
        <v>204</v>
      </c>
      <c r="B48" s="52"/>
      <c r="C48" s="53" t="s">
        <v>29</v>
      </c>
      <c r="D48" s="53" t="s">
        <v>17</v>
      </c>
      <c r="E48" s="54">
        <v>2602</v>
      </c>
      <c r="F48" s="26">
        <v>0</v>
      </c>
      <c r="G48" s="26">
        <v>0</v>
      </c>
      <c r="H48" s="26">
        <v>0</v>
      </c>
    </row>
    <row r="49" spans="1:8" x14ac:dyDescent="0.2">
      <c r="A49" s="19" t="s">
        <v>66</v>
      </c>
      <c r="B49" s="21"/>
      <c r="C49" s="21" t="s">
        <v>41</v>
      </c>
      <c r="D49" s="21" t="s">
        <v>11</v>
      </c>
      <c r="E49" s="22">
        <v>4900</v>
      </c>
      <c r="F49" s="48">
        <v>200</v>
      </c>
      <c r="G49" s="48">
        <v>200</v>
      </c>
      <c r="H49" s="48">
        <v>100</v>
      </c>
    </row>
    <row r="50" spans="1:8" x14ac:dyDescent="0.2">
      <c r="A50" s="19" t="s">
        <v>67</v>
      </c>
      <c r="B50" s="20"/>
      <c r="C50" s="21" t="s">
        <v>68</v>
      </c>
      <c r="D50" s="21" t="s">
        <v>11</v>
      </c>
      <c r="E50" s="21">
        <v>1058</v>
      </c>
      <c r="F50" s="48">
        <v>50</v>
      </c>
      <c r="G50" s="48">
        <v>50</v>
      </c>
      <c r="H50" s="48">
        <v>50</v>
      </c>
    </row>
    <row r="51" spans="1:8" x14ac:dyDescent="0.2">
      <c r="A51" s="19" t="s">
        <v>69</v>
      </c>
      <c r="B51" s="20"/>
      <c r="C51" s="21" t="s">
        <v>68</v>
      </c>
      <c r="D51" s="21" t="s">
        <v>11</v>
      </c>
      <c r="E51" s="21">
        <f>20.2*200</f>
        <v>4040</v>
      </c>
      <c r="F51" s="48">
        <v>350</v>
      </c>
      <c r="G51" s="48">
        <v>350</v>
      </c>
      <c r="H51" s="48">
        <v>200</v>
      </c>
    </row>
    <row r="52" spans="1:8" x14ac:dyDescent="0.2">
      <c r="A52" s="19" t="s">
        <v>202</v>
      </c>
      <c r="B52" s="19"/>
      <c r="C52" s="21" t="s">
        <v>68</v>
      </c>
      <c r="D52" s="21" t="s">
        <v>11</v>
      </c>
      <c r="E52" s="21">
        <f>12*200</f>
        <v>2400</v>
      </c>
      <c r="F52" s="48">
        <v>200</v>
      </c>
      <c r="G52" s="48">
        <v>200</v>
      </c>
      <c r="H52" s="48">
        <v>100</v>
      </c>
    </row>
    <row r="53" spans="1:8" x14ac:dyDescent="0.2">
      <c r="A53" s="19" t="s">
        <v>70</v>
      </c>
      <c r="B53" s="20"/>
      <c r="C53" s="21" t="s">
        <v>71</v>
      </c>
      <c r="D53" s="21" t="s">
        <v>11</v>
      </c>
      <c r="E53" s="21">
        <v>1073</v>
      </c>
      <c r="F53" s="48">
        <v>50</v>
      </c>
      <c r="G53" s="48">
        <v>50</v>
      </c>
      <c r="H53" s="48">
        <v>0</v>
      </c>
    </row>
    <row r="54" spans="1:8" x14ac:dyDescent="0.2">
      <c r="A54" s="19" t="s">
        <v>72</v>
      </c>
      <c r="B54" s="20"/>
      <c r="C54" s="21" t="s">
        <v>68</v>
      </c>
      <c r="D54" s="21" t="s">
        <v>11</v>
      </c>
      <c r="E54" s="21">
        <v>550</v>
      </c>
      <c r="F54" s="26"/>
      <c r="G54" s="26"/>
      <c r="H54" s="26">
        <v>0</v>
      </c>
    </row>
    <row r="55" spans="1:8" x14ac:dyDescent="0.2">
      <c r="A55" s="19" t="s">
        <v>73</v>
      </c>
      <c r="B55" s="20"/>
      <c r="C55" s="21" t="s">
        <v>29</v>
      </c>
      <c r="D55" s="21" t="s">
        <v>11</v>
      </c>
      <c r="E55" s="21">
        <v>956</v>
      </c>
      <c r="F55" s="26">
        <v>0</v>
      </c>
      <c r="G55" s="26">
        <v>0</v>
      </c>
      <c r="H55" s="26">
        <v>0</v>
      </c>
    </row>
    <row r="56" spans="1:8" x14ac:dyDescent="0.2">
      <c r="A56" s="19" t="s">
        <v>74</v>
      </c>
      <c r="B56" s="20"/>
      <c r="C56" s="21" t="s">
        <v>29</v>
      </c>
      <c r="D56" s="21" t="s">
        <v>11</v>
      </c>
      <c r="E56" s="22">
        <v>1599.489</v>
      </c>
      <c r="F56" s="26">
        <v>250</v>
      </c>
      <c r="G56" s="26">
        <v>250</v>
      </c>
      <c r="H56" s="26">
        <v>0</v>
      </c>
    </row>
    <row r="57" spans="1:8" x14ac:dyDescent="0.2">
      <c r="A57" s="19" t="s">
        <v>75</v>
      </c>
      <c r="B57" s="20"/>
      <c r="C57" s="21" t="s">
        <v>29</v>
      </c>
      <c r="D57" s="21" t="s">
        <v>11</v>
      </c>
      <c r="E57" s="21">
        <v>319</v>
      </c>
      <c r="F57" s="26">
        <v>50</v>
      </c>
      <c r="G57" s="26">
        <v>50</v>
      </c>
      <c r="H57" s="26">
        <v>0</v>
      </c>
    </row>
    <row r="58" spans="1:8" x14ac:dyDescent="0.2">
      <c r="A58" s="19" t="s">
        <v>76</v>
      </c>
      <c r="B58" s="20"/>
      <c r="C58" s="21" t="s">
        <v>29</v>
      </c>
      <c r="D58" s="21" t="s">
        <v>11</v>
      </c>
      <c r="E58" s="21">
        <v>963</v>
      </c>
      <c r="F58" s="26">
        <v>50</v>
      </c>
      <c r="G58" s="26">
        <v>50</v>
      </c>
      <c r="H58" s="26">
        <v>0</v>
      </c>
    </row>
    <row r="59" spans="1:8" x14ac:dyDescent="0.2">
      <c r="A59" s="19" t="s">
        <v>77</v>
      </c>
      <c r="B59" s="20"/>
      <c r="C59" s="21" t="s">
        <v>29</v>
      </c>
      <c r="D59" s="21" t="s">
        <v>11</v>
      </c>
      <c r="E59" s="22">
        <v>13000</v>
      </c>
      <c r="F59" s="26">
        <v>100</v>
      </c>
      <c r="G59" s="26">
        <v>100</v>
      </c>
      <c r="H59" s="26">
        <v>100</v>
      </c>
    </row>
    <row r="60" spans="1:8" x14ac:dyDescent="0.2">
      <c r="A60" s="27" t="s">
        <v>78</v>
      </c>
      <c r="B60" s="28"/>
      <c r="C60" s="29" t="s">
        <v>24</v>
      </c>
      <c r="D60" s="29" t="s">
        <v>17</v>
      </c>
      <c r="E60" s="30">
        <v>9774</v>
      </c>
      <c r="F60" s="38">
        <v>450</v>
      </c>
      <c r="G60" s="38">
        <v>450</v>
      </c>
      <c r="H60" s="38">
        <v>391</v>
      </c>
    </row>
    <row r="61" spans="1:8" x14ac:dyDescent="0.2">
      <c r="A61" s="19"/>
      <c r="B61" s="21"/>
      <c r="C61" s="21"/>
      <c r="D61" s="21"/>
      <c r="E61" s="22"/>
      <c r="F61" s="26"/>
      <c r="G61" s="26"/>
      <c r="H61" s="26"/>
    </row>
    <row r="62" spans="1:8" x14ac:dyDescent="0.2">
      <c r="A62" s="19"/>
      <c r="B62" s="21"/>
      <c r="C62" s="21"/>
      <c r="D62" s="21"/>
      <c r="E62" s="22"/>
      <c r="F62" s="26"/>
      <c r="G62" s="26"/>
      <c r="H62" s="26"/>
    </row>
    <row r="63" spans="1:8" ht="12" thickBot="1" x14ac:dyDescent="0.25">
      <c r="A63" s="55" t="s">
        <v>7</v>
      </c>
      <c r="B63" s="43" t="s">
        <v>7</v>
      </c>
      <c r="C63" s="44" t="s">
        <v>7</v>
      </c>
      <c r="D63" s="44" t="s">
        <v>7</v>
      </c>
      <c r="E63" s="56" t="s">
        <v>7</v>
      </c>
      <c r="F63" s="1"/>
      <c r="G63" s="1"/>
    </row>
    <row r="64" spans="1:8" ht="12" thickBot="1" x14ac:dyDescent="0.25">
      <c r="A64" s="57" t="s">
        <v>80</v>
      </c>
      <c r="B64" s="58"/>
      <c r="C64" s="16"/>
      <c r="D64" s="15"/>
      <c r="E64" s="17">
        <f>SUM(E66:E73)</f>
        <v>38411</v>
      </c>
      <c r="F64" s="17">
        <f>SUM(F66:F73)</f>
        <v>993</v>
      </c>
      <c r="G64" s="17">
        <f>SUM(G66:G73)</f>
        <v>1071</v>
      </c>
      <c r="H64" s="17">
        <f>SUM(H66:H73)</f>
        <v>1704</v>
      </c>
    </row>
    <row r="65" spans="1:8" x14ac:dyDescent="0.2">
      <c r="A65" s="55" t="s">
        <v>7</v>
      </c>
      <c r="B65" s="43" t="s">
        <v>7</v>
      </c>
      <c r="C65" s="44" t="s">
        <v>7</v>
      </c>
      <c r="D65" s="44" t="s">
        <v>7</v>
      </c>
      <c r="E65" s="44" t="s">
        <v>7</v>
      </c>
      <c r="F65" s="1"/>
      <c r="G65" s="1"/>
    </row>
    <row r="66" spans="1:8" x14ac:dyDescent="0.2">
      <c r="A66" s="19" t="s">
        <v>81</v>
      </c>
      <c r="B66" s="21"/>
      <c r="C66" s="21" t="s">
        <v>82</v>
      </c>
      <c r="D66" s="21" t="s">
        <v>17</v>
      </c>
      <c r="E66" s="22">
        <v>2689</v>
      </c>
      <c r="F66" s="26"/>
      <c r="G66" s="26"/>
      <c r="H66" s="26"/>
    </row>
    <row r="67" spans="1:8" x14ac:dyDescent="0.2">
      <c r="A67" s="19" t="s">
        <v>83</v>
      </c>
      <c r="B67" s="21"/>
      <c r="C67" s="21" t="s">
        <v>24</v>
      </c>
      <c r="D67" s="21" t="s">
        <v>17</v>
      </c>
      <c r="E67" s="22">
        <v>921</v>
      </c>
      <c r="F67" s="26">
        <v>0</v>
      </c>
      <c r="G67" s="26">
        <v>0</v>
      </c>
      <c r="H67" s="26"/>
    </row>
    <row r="68" spans="1:8" x14ac:dyDescent="0.2">
      <c r="A68" s="59" t="s">
        <v>84</v>
      </c>
      <c r="B68" s="60"/>
      <c r="C68" s="21" t="s">
        <v>59</v>
      </c>
      <c r="D68" s="21" t="s">
        <v>17</v>
      </c>
      <c r="E68" s="22">
        <v>13444</v>
      </c>
      <c r="F68" s="26"/>
      <c r="G68" s="26"/>
      <c r="H68" s="26"/>
    </row>
    <row r="69" spans="1:8" x14ac:dyDescent="0.2">
      <c r="A69" s="65" t="s">
        <v>87</v>
      </c>
      <c r="B69" s="66"/>
      <c r="C69" s="67" t="s">
        <v>29</v>
      </c>
      <c r="D69" s="67" t="s">
        <v>11</v>
      </c>
      <c r="E69" s="66">
        <v>617</v>
      </c>
      <c r="F69" s="26">
        <v>150</v>
      </c>
      <c r="G69" s="26">
        <v>150</v>
      </c>
      <c r="H69" s="26">
        <v>177</v>
      </c>
    </row>
    <row r="70" spans="1:8" x14ac:dyDescent="0.2">
      <c r="A70" s="68" t="s">
        <v>88</v>
      </c>
      <c r="B70" s="36"/>
      <c r="C70" s="35" t="s">
        <v>29</v>
      </c>
      <c r="D70" s="35" t="s">
        <v>11</v>
      </c>
      <c r="E70" s="36">
        <v>337</v>
      </c>
      <c r="F70" s="37"/>
      <c r="G70" s="37">
        <v>78</v>
      </c>
      <c r="H70" s="37">
        <v>100</v>
      </c>
    </row>
    <row r="71" spans="1:8" x14ac:dyDescent="0.2">
      <c r="A71" s="69" t="s">
        <v>89</v>
      </c>
      <c r="B71" s="54"/>
      <c r="C71" s="53" t="s">
        <v>24</v>
      </c>
      <c r="D71" s="53" t="s">
        <v>17</v>
      </c>
      <c r="E71" s="54">
        <v>178</v>
      </c>
      <c r="F71" s="26">
        <v>58</v>
      </c>
      <c r="G71" s="26">
        <v>58</v>
      </c>
      <c r="H71" s="26">
        <v>0</v>
      </c>
    </row>
    <row r="72" spans="1:8" x14ac:dyDescent="0.2">
      <c r="A72" s="70" t="s">
        <v>89</v>
      </c>
      <c r="B72" s="30"/>
      <c r="C72" s="29" t="s">
        <v>24</v>
      </c>
      <c r="D72" s="29" t="s">
        <v>17</v>
      </c>
      <c r="E72" s="30">
        <v>12228</v>
      </c>
      <c r="F72" s="38">
        <v>335</v>
      </c>
      <c r="G72" s="38">
        <v>335</v>
      </c>
      <c r="H72" s="38">
        <v>927</v>
      </c>
    </row>
    <row r="73" spans="1:8" x14ac:dyDescent="0.2">
      <c r="A73" s="19" t="s">
        <v>90</v>
      </c>
      <c r="B73" s="20"/>
      <c r="C73" s="21" t="s">
        <v>24</v>
      </c>
      <c r="D73" s="21" t="s">
        <v>17</v>
      </c>
      <c r="E73" s="21">
        <v>7997</v>
      </c>
      <c r="F73" s="20">
        <v>450</v>
      </c>
      <c r="G73" s="126">
        <v>450</v>
      </c>
      <c r="H73" s="20">
        <v>500</v>
      </c>
    </row>
    <row r="74" spans="1:8" ht="12" thickBot="1" x14ac:dyDescent="0.25">
      <c r="A74" s="43" t="s">
        <v>7</v>
      </c>
      <c r="B74" s="43" t="s">
        <v>7</v>
      </c>
      <c r="C74" s="44" t="s">
        <v>7</v>
      </c>
      <c r="D74" s="44" t="s">
        <v>7</v>
      </c>
      <c r="E74" s="44" t="s">
        <v>7</v>
      </c>
      <c r="F74" s="75"/>
      <c r="G74" s="75"/>
    </row>
    <row r="75" spans="1:8" ht="12" thickBot="1" x14ac:dyDescent="0.25">
      <c r="A75" s="14" t="s">
        <v>103</v>
      </c>
      <c r="B75" s="58"/>
      <c r="C75" s="15"/>
      <c r="D75" s="16"/>
      <c r="E75" s="17">
        <f>SUM(E78:E83)</f>
        <v>17723</v>
      </c>
      <c r="F75" s="17">
        <f>SUM(F77:F83)</f>
        <v>2352</v>
      </c>
      <c r="G75" s="17">
        <f>SUM(G77:G83)</f>
        <v>2629</v>
      </c>
      <c r="H75" s="17">
        <f>SUM(H77:H83)</f>
        <v>2858</v>
      </c>
    </row>
    <row r="76" spans="1:8" x14ac:dyDescent="0.2">
      <c r="A76" s="76" t="s">
        <v>7</v>
      </c>
      <c r="B76" s="76" t="s">
        <v>7</v>
      </c>
      <c r="C76" s="77" t="s">
        <v>7</v>
      </c>
      <c r="D76" s="77" t="s">
        <v>7</v>
      </c>
      <c r="E76" s="77" t="s">
        <v>7</v>
      </c>
      <c r="F76" s="75"/>
      <c r="G76" s="75"/>
    </row>
    <row r="77" spans="1:8" x14ac:dyDescent="0.2">
      <c r="A77" s="79" t="s">
        <v>105</v>
      </c>
      <c r="B77" s="80"/>
      <c r="C77" s="80" t="s">
        <v>24</v>
      </c>
      <c r="D77" s="80" t="s">
        <v>17</v>
      </c>
      <c r="E77" s="81">
        <v>2656</v>
      </c>
      <c r="F77" s="82"/>
      <c r="G77" s="82">
        <v>277</v>
      </c>
      <c r="H77" s="127">
        <v>1403</v>
      </c>
    </row>
    <row r="78" spans="1:8" x14ac:dyDescent="0.2">
      <c r="A78" s="20" t="s">
        <v>106</v>
      </c>
      <c r="B78" s="20"/>
      <c r="C78" s="21" t="s">
        <v>24</v>
      </c>
      <c r="D78" s="21" t="s">
        <v>17</v>
      </c>
      <c r="E78" s="22">
        <v>912</v>
      </c>
      <c r="F78" s="20">
        <v>184</v>
      </c>
      <c r="G78" s="20">
        <v>184</v>
      </c>
      <c r="H78" s="20">
        <v>100</v>
      </c>
    </row>
    <row r="79" spans="1:8" x14ac:dyDescent="0.2">
      <c r="A79" s="20" t="s">
        <v>106</v>
      </c>
      <c r="B79" s="20"/>
      <c r="C79" s="21" t="s">
        <v>24</v>
      </c>
      <c r="D79" s="21" t="s">
        <v>11</v>
      </c>
      <c r="E79" s="22">
        <v>912</v>
      </c>
      <c r="F79" s="20">
        <v>184</v>
      </c>
      <c r="G79" s="20">
        <v>184</v>
      </c>
      <c r="H79" s="20">
        <v>100</v>
      </c>
    </row>
    <row r="80" spans="1:8" x14ac:dyDescent="0.2">
      <c r="A80" s="83" t="s">
        <v>107</v>
      </c>
      <c r="B80" s="83"/>
      <c r="C80" s="53" t="s">
        <v>24</v>
      </c>
      <c r="D80" s="53" t="s">
        <v>11</v>
      </c>
      <c r="E80" s="54">
        <v>4443</v>
      </c>
      <c r="F80" s="20">
        <v>800</v>
      </c>
      <c r="G80" s="20">
        <v>800</v>
      </c>
      <c r="H80" s="20">
        <v>800</v>
      </c>
    </row>
    <row r="81" spans="1:8" x14ac:dyDescent="0.2">
      <c r="A81" s="20" t="s">
        <v>108</v>
      </c>
      <c r="B81" s="21"/>
      <c r="C81" s="21" t="s">
        <v>24</v>
      </c>
      <c r="D81" s="21" t="s">
        <v>17</v>
      </c>
      <c r="E81" s="22">
        <v>2617</v>
      </c>
      <c r="F81" s="31">
        <v>184</v>
      </c>
      <c r="G81" s="31">
        <v>184</v>
      </c>
      <c r="H81" s="31">
        <v>455</v>
      </c>
    </row>
    <row r="82" spans="1:8" x14ac:dyDescent="0.2">
      <c r="A82" s="20" t="s">
        <v>109</v>
      </c>
      <c r="B82" s="21" t="s">
        <v>61</v>
      </c>
      <c r="C82" s="21" t="s">
        <v>57</v>
      </c>
      <c r="D82" s="21" t="s">
        <v>17</v>
      </c>
      <c r="E82" s="22">
        <v>3507</v>
      </c>
      <c r="F82" s="20">
        <v>0</v>
      </c>
      <c r="G82" s="20">
        <v>0</v>
      </c>
      <c r="H82" s="20">
        <v>0</v>
      </c>
    </row>
    <row r="83" spans="1:8" x14ac:dyDescent="0.2">
      <c r="A83" s="20" t="s">
        <v>109</v>
      </c>
      <c r="B83" s="21" t="s">
        <v>61</v>
      </c>
      <c r="C83" s="21" t="s">
        <v>86</v>
      </c>
      <c r="D83" s="21" t="s">
        <v>17</v>
      </c>
      <c r="E83" s="22">
        <v>5332</v>
      </c>
      <c r="F83" s="20">
        <v>1000</v>
      </c>
      <c r="G83" s="20">
        <v>1000</v>
      </c>
      <c r="H83" s="20">
        <v>0</v>
      </c>
    </row>
    <row r="84" spans="1:8" ht="12" thickBot="1" x14ac:dyDescent="0.25">
      <c r="A84" s="43" t="s">
        <v>7</v>
      </c>
      <c r="B84" s="43" t="s">
        <v>7</v>
      </c>
      <c r="C84" s="44" t="s">
        <v>7</v>
      </c>
      <c r="D84" s="44" t="s">
        <v>7</v>
      </c>
      <c r="E84" s="44" t="s">
        <v>7</v>
      </c>
      <c r="F84" s="75"/>
      <c r="G84" s="75"/>
    </row>
    <row r="85" spans="1:8" ht="12" thickBot="1" x14ac:dyDescent="0.25">
      <c r="A85" s="45" t="s">
        <v>110</v>
      </c>
      <c r="B85" s="46"/>
      <c r="C85" s="46"/>
      <c r="D85" s="47"/>
      <c r="E85" s="17">
        <f>SUM(E87:E110)</f>
        <v>35998</v>
      </c>
      <c r="F85" s="17">
        <f>SUM(F87:F110)</f>
        <v>2973</v>
      </c>
      <c r="G85" s="17">
        <f>SUM(G87:G110)</f>
        <v>3273</v>
      </c>
      <c r="H85" s="17">
        <f>SUM(H87:H110)</f>
        <v>1991</v>
      </c>
    </row>
    <row r="86" spans="1:8" x14ac:dyDescent="0.2">
      <c r="A86" s="43" t="s">
        <v>7</v>
      </c>
      <c r="B86" s="43" t="s">
        <v>7</v>
      </c>
      <c r="C86" s="44" t="s">
        <v>7</v>
      </c>
      <c r="D86" s="44" t="s">
        <v>7</v>
      </c>
      <c r="E86" s="44" t="s">
        <v>7</v>
      </c>
      <c r="F86" s="1"/>
      <c r="G86" s="1"/>
    </row>
    <row r="87" spans="1:8" x14ac:dyDescent="0.2">
      <c r="A87" s="84" t="s">
        <v>111</v>
      </c>
      <c r="B87" s="85"/>
      <c r="C87" s="21" t="s">
        <v>68</v>
      </c>
      <c r="D87" s="21" t="s">
        <v>11</v>
      </c>
      <c r="E87" s="86">
        <v>1220</v>
      </c>
      <c r="F87" s="23"/>
      <c r="G87" s="23"/>
      <c r="H87" s="23"/>
    </row>
    <row r="88" spans="1:8" x14ac:dyDescent="0.2">
      <c r="A88" s="84" t="s">
        <v>112</v>
      </c>
      <c r="B88" s="85"/>
      <c r="C88" s="21" t="s">
        <v>68</v>
      </c>
      <c r="D88" s="21" t="s">
        <v>11</v>
      </c>
      <c r="E88" s="86">
        <v>1470</v>
      </c>
      <c r="F88" s="23"/>
      <c r="G88" s="23"/>
      <c r="H88" s="23"/>
    </row>
    <row r="89" spans="1:8" x14ac:dyDescent="0.2">
      <c r="A89" s="84" t="s">
        <v>113</v>
      </c>
      <c r="B89" s="85"/>
      <c r="C89" s="21" t="s">
        <v>68</v>
      </c>
      <c r="D89" s="21" t="s">
        <v>11</v>
      </c>
      <c r="E89" s="86">
        <v>406</v>
      </c>
      <c r="F89" s="23"/>
      <c r="G89" s="23"/>
      <c r="H89" s="23"/>
    </row>
    <row r="90" spans="1:8" x14ac:dyDescent="0.2">
      <c r="A90" s="84" t="s">
        <v>114</v>
      </c>
      <c r="B90" s="85"/>
      <c r="C90" s="21" t="s">
        <v>68</v>
      </c>
      <c r="D90" s="21" t="s">
        <v>11</v>
      </c>
      <c r="E90" s="86">
        <v>1900</v>
      </c>
      <c r="F90" s="23"/>
      <c r="G90" s="23"/>
      <c r="H90" s="23"/>
    </row>
    <row r="91" spans="1:8" ht="12.75" x14ac:dyDescent="0.2">
      <c r="A91" s="146" t="s">
        <v>205</v>
      </c>
      <c r="B91" s="147"/>
      <c r="C91" s="148" t="s">
        <v>24</v>
      </c>
      <c r="D91" s="148" t="s">
        <v>11</v>
      </c>
      <c r="E91" s="149">
        <v>272</v>
      </c>
      <c r="F91" s="150">
        <v>0</v>
      </c>
      <c r="G91" s="150">
        <v>0</v>
      </c>
      <c r="H91" s="150">
        <v>72</v>
      </c>
    </row>
    <row r="92" spans="1:8" x14ac:dyDescent="0.2">
      <c r="A92" s="19" t="s">
        <v>115</v>
      </c>
      <c r="B92" s="20"/>
      <c r="C92" s="21" t="s">
        <v>29</v>
      </c>
      <c r="D92" s="21" t="s">
        <v>17</v>
      </c>
      <c r="E92" s="22">
        <v>1817</v>
      </c>
      <c r="F92" s="23">
        <v>400</v>
      </c>
      <c r="G92" s="23">
        <v>400</v>
      </c>
      <c r="H92" s="23">
        <v>200</v>
      </c>
    </row>
    <row r="93" spans="1:8" x14ac:dyDescent="0.2">
      <c r="A93" s="87" t="s">
        <v>116</v>
      </c>
      <c r="B93" s="88"/>
      <c r="C93" s="67" t="s">
        <v>24</v>
      </c>
      <c r="D93" s="67" t="s">
        <v>11</v>
      </c>
      <c r="E93" s="66">
        <v>485</v>
      </c>
      <c r="F93" s="23">
        <v>0</v>
      </c>
      <c r="G93" s="23">
        <v>0</v>
      </c>
      <c r="H93" s="23">
        <v>0</v>
      </c>
    </row>
    <row r="94" spans="1:8" x14ac:dyDescent="0.2">
      <c r="A94" s="19" t="s">
        <v>117</v>
      </c>
      <c r="B94" s="20"/>
      <c r="C94" s="21" t="s">
        <v>24</v>
      </c>
      <c r="D94" s="21" t="s">
        <v>17</v>
      </c>
      <c r="E94" s="22">
        <v>2666</v>
      </c>
      <c r="F94" s="23">
        <v>800</v>
      </c>
      <c r="G94" s="23">
        <v>800</v>
      </c>
      <c r="H94" s="23">
        <v>260</v>
      </c>
    </row>
    <row r="95" spans="1:8" x14ac:dyDescent="0.2">
      <c r="A95" s="89" t="s">
        <v>118</v>
      </c>
      <c r="B95" s="90"/>
      <c r="C95" s="91" t="s">
        <v>24</v>
      </c>
      <c r="D95" s="91" t="s">
        <v>11</v>
      </c>
      <c r="E95" s="92">
        <v>888</v>
      </c>
      <c r="F95" s="93">
        <v>0</v>
      </c>
      <c r="G95" s="93">
        <v>250</v>
      </c>
      <c r="H95" s="93">
        <v>0</v>
      </c>
    </row>
    <row r="96" spans="1:8" x14ac:dyDescent="0.2">
      <c r="A96" s="19" t="s">
        <v>118</v>
      </c>
      <c r="B96" s="20"/>
      <c r="C96" s="21" t="s">
        <v>24</v>
      </c>
      <c r="D96" s="21" t="s">
        <v>17</v>
      </c>
      <c r="E96" s="22">
        <v>1769</v>
      </c>
      <c r="F96" s="26">
        <v>0</v>
      </c>
      <c r="G96" s="26">
        <v>0</v>
      </c>
      <c r="H96" s="26">
        <v>0</v>
      </c>
    </row>
    <row r="97" spans="1:8" x14ac:dyDescent="0.2">
      <c r="A97" s="94" t="s">
        <v>119</v>
      </c>
      <c r="B97" s="49"/>
      <c r="C97" s="29" t="s">
        <v>49</v>
      </c>
      <c r="D97" s="29" t="s">
        <v>11</v>
      </c>
      <c r="E97" s="30">
        <v>92</v>
      </c>
      <c r="F97" s="26"/>
      <c r="G97" s="26"/>
      <c r="H97" s="26"/>
    </row>
    <row r="98" spans="1:8" x14ac:dyDescent="0.2">
      <c r="A98" s="19" t="s">
        <v>120</v>
      </c>
      <c r="B98" s="31"/>
      <c r="C98" s="21" t="s">
        <v>121</v>
      </c>
      <c r="D98" s="21" t="s">
        <v>11</v>
      </c>
      <c r="E98" s="22">
        <v>267</v>
      </c>
      <c r="F98" s="26"/>
      <c r="G98" s="26"/>
      <c r="H98" s="26"/>
    </row>
    <row r="99" spans="1:8" x14ac:dyDescent="0.2">
      <c r="A99" s="19" t="s">
        <v>122</v>
      </c>
      <c r="B99" s="31"/>
      <c r="C99" s="21" t="s">
        <v>121</v>
      </c>
      <c r="D99" s="21" t="s">
        <v>11</v>
      </c>
      <c r="E99" s="22">
        <v>267</v>
      </c>
      <c r="F99" s="26"/>
      <c r="G99" s="26"/>
      <c r="H99" s="26"/>
    </row>
    <row r="100" spans="1:8" x14ac:dyDescent="0.2">
      <c r="A100" s="19" t="s">
        <v>123</v>
      </c>
      <c r="B100" s="31"/>
      <c r="C100" s="21" t="s">
        <v>24</v>
      </c>
      <c r="D100" s="21" t="s">
        <v>17</v>
      </c>
      <c r="E100" s="22">
        <v>3513</v>
      </c>
      <c r="F100" s="26">
        <v>362</v>
      </c>
      <c r="G100" s="26">
        <v>362</v>
      </c>
      <c r="H100" s="26">
        <v>0</v>
      </c>
    </row>
    <row r="101" spans="1:8" x14ac:dyDescent="0.2">
      <c r="A101" s="27" t="s">
        <v>124</v>
      </c>
      <c r="B101" s="28"/>
      <c r="C101" s="29" t="s">
        <v>24</v>
      </c>
      <c r="D101" s="29" t="s">
        <v>17</v>
      </c>
      <c r="E101" s="30">
        <v>12244</v>
      </c>
      <c r="F101" s="26">
        <v>611</v>
      </c>
      <c r="G101" s="26">
        <v>611</v>
      </c>
      <c r="H101" s="26">
        <v>189</v>
      </c>
    </row>
    <row r="102" spans="1:8" x14ac:dyDescent="0.2">
      <c r="A102" s="27" t="s">
        <v>125</v>
      </c>
      <c r="B102" s="28"/>
      <c r="C102" s="29" t="s">
        <v>24</v>
      </c>
      <c r="D102" s="29" t="s">
        <v>11</v>
      </c>
      <c r="E102" s="30">
        <v>5332</v>
      </c>
      <c r="F102" s="26">
        <v>800</v>
      </c>
      <c r="G102" s="26">
        <v>800</v>
      </c>
      <c r="H102" s="26">
        <v>1200</v>
      </c>
    </row>
    <row r="103" spans="1:8" x14ac:dyDescent="0.2">
      <c r="A103" s="33" t="s">
        <v>126</v>
      </c>
      <c r="B103" s="34"/>
      <c r="C103" s="35" t="s">
        <v>24</v>
      </c>
      <c r="D103" s="35" t="s">
        <v>11</v>
      </c>
      <c r="E103" s="36">
        <v>489</v>
      </c>
      <c r="F103" s="37"/>
      <c r="G103" s="37">
        <v>50</v>
      </c>
      <c r="H103" s="37">
        <v>70</v>
      </c>
    </row>
    <row r="104" spans="1:8" x14ac:dyDescent="0.2">
      <c r="A104" s="49" t="s">
        <v>127</v>
      </c>
      <c r="B104" s="29"/>
      <c r="C104" s="29" t="s">
        <v>49</v>
      </c>
      <c r="D104" s="29" t="s">
        <v>11</v>
      </c>
      <c r="E104" s="30">
        <v>216</v>
      </c>
      <c r="F104" s="26"/>
      <c r="G104" s="26"/>
      <c r="H104" s="26"/>
    </row>
    <row r="105" spans="1:8" x14ac:dyDescent="0.2">
      <c r="A105" s="49" t="s">
        <v>128</v>
      </c>
      <c r="B105" s="29"/>
      <c r="C105" s="29" t="s">
        <v>49</v>
      </c>
      <c r="D105" s="29" t="s">
        <v>11</v>
      </c>
      <c r="E105" s="30">
        <v>15</v>
      </c>
      <c r="F105" s="26"/>
      <c r="G105" s="26"/>
      <c r="H105" s="26"/>
    </row>
    <row r="106" spans="1:8" x14ac:dyDescent="0.2">
      <c r="A106" s="49" t="s">
        <v>129</v>
      </c>
      <c r="B106" s="29"/>
      <c r="C106" s="29" t="s">
        <v>49</v>
      </c>
      <c r="D106" s="29" t="s">
        <v>11</v>
      </c>
      <c r="E106" s="30">
        <v>69</v>
      </c>
      <c r="F106" s="26"/>
      <c r="G106" s="26"/>
      <c r="H106" s="26"/>
    </row>
    <row r="107" spans="1:8" x14ac:dyDescent="0.2">
      <c r="A107" s="31" t="s">
        <v>130</v>
      </c>
      <c r="B107" s="21"/>
      <c r="C107" s="21" t="s">
        <v>14</v>
      </c>
      <c r="D107" s="21" t="s">
        <v>11</v>
      </c>
      <c r="E107" s="22">
        <v>280</v>
      </c>
      <c r="F107" s="23"/>
      <c r="G107" s="23"/>
      <c r="H107" s="23"/>
    </row>
    <row r="108" spans="1:8" x14ac:dyDescent="0.2">
      <c r="A108" s="31" t="s">
        <v>131</v>
      </c>
      <c r="B108" s="21"/>
      <c r="C108" s="21" t="s">
        <v>14</v>
      </c>
      <c r="D108" s="21" t="s">
        <v>11</v>
      </c>
      <c r="E108" s="22">
        <v>123</v>
      </c>
      <c r="F108" s="23"/>
      <c r="G108" s="23"/>
      <c r="H108" s="23"/>
    </row>
    <row r="109" spans="1:8" x14ac:dyDescent="0.2">
      <c r="A109" s="31" t="s">
        <v>132</v>
      </c>
      <c r="B109" s="21"/>
      <c r="C109" s="21" t="s">
        <v>14</v>
      </c>
      <c r="D109" s="21" t="s">
        <v>11</v>
      </c>
      <c r="E109" s="22">
        <v>121</v>
      </c>
      <c r="F109" s="23"/>
      <c r="G109" s="23"/>
      <c r="H109" s="23"/>
    </row>
    <row r="110" spans="1:8" x14ac:dyDescent="0.2">
      <c r="A110" s="31" t="s">
        <v>133</v>
      </c>
      <c r="B110" s="21"/>
      <c r="C110" s="21" t="s">
        <v>14</v>
      </c>
      <c r="D110" s="21" t="s">
        <v>11</v>
      </c>
      <c r="E110" s="22">
        <v>77</v>
      </c>
      <c r="F110" s="23"/>
      <c r="G110" s="23"/>
      <c r="H110" s="23"/>
    </row>
    <row r="111" spans="1:8" ht="12" thickBot="1" x14ac:dyDescent="0.25">
      <c r="A111" s="43" t="s">
        <v>7</v>
      </c>
      <c r="B111" s="43" t="s">
        <v>7</v>
      </c>
      <c r="C111" s="44" t="s">
        <v>7</v>
      </c>
      <c r="D111" s="44" t="s">
        <v>7</v>
      </c>
      <c r="E111" s="44" t="s">
        <v>7</v>
      </c>
      <c r="F111" s="1"/>
      <c r="G111" s="1"/>
    </row>
    <row r="112" spans="1:8" ht="12" thickBot="1" x14ac:dyDescent="0.25">
      <c r="A112" s="14" t="s">
        <v>134</v>
      </c>
      <c r="B112" s="15"/>
      <c r="C112" s="15"/>
      <c r="D112" s="15"/>
      <c r="E112" s="17">
        <f>SUM(E114:E125)</f>
        <v>17916.504208385999</v>
      </c>
      <c r="F112" s="17">
        <f>SUM(F114:F125)</f>
        <v>1597</v>
      </c>
      <c r="G112" s="17">
        <f>SUM(G114:G125)</f>
        <v>1947</v>
      </c>
      <c r="H112" s="17">
        <f>SUM(H114:H125)</f>
        <v>1775</v>
      </c>
    </row>
    <row r="113" spans="1:8" x14ac:dyDescent="0.2">
      <c r="A113" s="43" t="s">
        <v>7</v>
      </c>
      <c r="B113" s="43" t="s">
        <v>7</v>
      </c>
      <c r="C113" s="44" t="s">
        <v>7</v>
      </c>
      <c r="D113" s="44" t="s">
        <v>7</v>
      </c>
      <c r="E113" s="44" t="s">
        <v>7</v>
      </c>
      <c r="F113" s="1"/>
      <c r="G113" s="1"/>
    </row>
    <row r="114" spans="1:8" x14ac:dyDescent="0.2">
      <c r="A114" s="20" t="s">
        <v>135</v>
      </c>
      <c r="B114" s="20"/>
      <c r="C114" s="21" t="s">
        <v>24</v>
      </c>
      <c r="D114" s="21" t="s">
        <v>11</v>
      </c>
      <c r="E114" s="22">
        <v>597</v>
      </c>
      <c r="F114" s="23">
        <v>0</v>
      </c>
      <c r="G114" s="23">
        <v>0</v>
      </c>
      <c r="H114" s="23">
        <v>0</v>
      </c>
    </row>
    <row r="115" spans="1:8" x14ac:dyDescent="0.2">
      <c r="A115" s="34" t="s">
        <v>136</v>
      </c>
      <c r="B115" s="34"/>
      <c r="C115" s="35" t="s">
        <v>24</v>
      </c>
      <c r="D115" s="35" t="s">
        <v>17</v>
      </c>
      <c r="E115" s="36">
        <v>2544</v>
      </c>
      <c r="F115" s="37">
        <v>0</v>
      </c>
      <c r="G115" s="37">
        <v>350</v>
      </c>
      <c r="H115" s="37">
        <v>350</v>
      </c>
    </row>
    <row r="116" spans="1:8" x14ac:dyDescent="0.2">
      <c r="A116" s="20" t="s">
        <v>137</v>
      </c>
      <c r="B116" s="20"/>
      <c r="C116" s="21" t="s">
        <v>24</v>
      </c>
      <c r="D116" s="21" t="s">
        <v>17</v>
      </c>
      <c r="E116" s="22">
        <v>1850.5849583859999</v>
      </c>
      <c r="F116" s="26">
        <v>350</v>
      </c>
      <c r="G116" s="26">
        <v>350</v>
      </c>
      <c r="H116" s="26">
        <v>355</v>
      </c>
    </row>
    <row r="117" spans="1:8" x14ac:dyDescent="0.2">
      <c r="A117" s="20" t="s">
        <v>137</v>
      </c>
      <c r="B117" s="20"/>
      <c r="C117" s="21" t="s">
        <v>24</v>
      </c>
      <c r="D117" s="21" t="s">
        <v>11</v>
      </c>
      <c r="E117" s="22">
        <f>618+(9.25*177.721)</f>
        <v>2261.9192499999999</v>
      </c>
      <c r="F117" s="26">
        <v>200</v>
      </c>
      <c r="G117" s="26">
        <v>200</v>
      </c>
      <c r="H117" s="26">
        <v>300</v>
      </c>
    </row>
    <row r="118" spans="1:8" x14ac:dyDescent="0.2">
      <c r="A118" s="20" t="s">
        <v>138</v>
      </c>
      <c r="B118" s="31"/>
      <c r="C118" s="21" t="s">
        <v>26</v>
      </c>
      <c r="D118" s="21" t="s">
        <v>17</v>
      </c>
      <c r="E118" s="22">
        <v>1781</v>
      </c>
      <c r="F118" s="26">
        <v>397</v>
      </c>
      <c r="G118" s="26">
        <v>397</v>
      </c>
      <c r="H118" s="26">
        <v>200</v>
      </c>
    </row>
    <row r="119" spans="1:8" x14ac:dyDescent="0.2">
      <c r="A119" s="20" t="s">
        <v>139</v>
      </c>
      <c r="B119" s="21"/>
      <c r="C119" s="21" t="s">
        <v>140</v>
      </c>
      <c r="D119" s="21" t="s">
        <v>11</v>
      </c>
      <c r="E119" s="22">
        <v>3481</v>
      </c>
      <c r="F119" s="26"/>
      <c r="G119" s="26"/>
      <c r="H119" s="26"/>
    </row>
    <row r="120" spans="1:8" x14ac:dyDescent="0.2">
      <c r="A120" s="20" t="s">
        <v>141</v>
      </c>
      <c r="B120" s="21"/>
      <c r="C120" s="21" t="s">
        <v>24</v>
      </c>
      <c r="D120" s="21" t="s">
        <v>11</v>
      </c>
      <c r="E120" s="22">
        <v>151</v>
      </c>
      <c r="F120" s="26">
        <v>50</v>
      </c>
      <c r="G120" s="26">
        <v>50</v>
      </c>
      <c r="H120" s="26">
        <v>0</v>
      </c>
    </row>
    <row r="121" spans="1:8" x14ac:dyDescent="0.2">
      <c r="A121" s="20" t="s">
        <v>142</v>
      </c>
      <c r="B121" s="21"/>
      <c r="C121" s="21" t="s">
        <v>68</v>
      </c>
      <c r="D121" s="21" t="s">
        <v>11</v>
      </c>
      <c r="E121" s="22">
        <f>10*200</f>
        <v>2000</v>
      </c>
      <c r="F121" s="26">
        <v>250</v>
      </c>
      <c r="G121" s="26">
        <v>250</v>
      </c>
      <c r="H121" s="26">
        <v>250</v>
      </c>
    </row>
    <row r="122" spans="1:8" x14ac:dyDescent="0.2">
      <c r="A122" s="31" t="s">
        <v>143</v>
      </c>
      <c r="B122" s="31"/>
      <c r="C122" s="21" t="s">
        <v>14</v>
      </c>
      <c r="D122" s="21" t="s">
        <v>11</v>
      </c>
      <c r="E122" s="22">
        <v>393</v>
      </c>
      <c r="F122" s="23"/>
      <c r="G122" s="23"/>
      <c r="H122" s="23"/>
    </row>
    <row r="123" spans="1:8" x14ac:dyDescent="0.2">
      <c r="A123" s="31" t="s">
        <v>144</v>
      </c>
      <c r="B123" s="31"/>
      <c r="C123" s="21" t="s">
        <v>14</v>
      </c>
      <c r="D123" s="21" t="s">
        <v>11</v>
      </c>
      <c r="E123" s="22">
        <v>77</v>
      </c>
      <c r="F123" s="23"/>
      <c r="G123" s="23"/>
      <c r="H123" s="23"/>
    </row>
    <row r="124" spans="1:8" x14ac:dyDescent="0.2">
      <c r="A124" s="31" t="s">
        <v>145</v>
      </c>
      <c r="B124" s="21"/>
      <c r="C124" s="21" t="s">
        <v>14</v>
      </c>
      <c r="D124" s="21" t="s">
        <v>11</v>
      </c>
      <c r="E124" s="22">
        <v>163</v>
      </c>
      <c r="F124" s="23"/>
      <c r="G124" s="23"/>
      <c r="H124" s="23"/>
    </row>
    <row r="125" spans="1:8" x14ac:dyDescent="0.2">
      <c r="A125" s="20" t="s">
        <v>146</v>
      </c>
      <c r="B125" s="21"/>
      <c r="C125" s="21" t="s">
        <v>24</v>
      </c>
      <c r="D125" s="21" t="s">
        <v>17</v>
      </c>
      <c r="E125" s="22">
        <v>2617</v>
      </c>
      <c r="F125" s="26">
        <v>350</v>
      </c>
      <c r="G125" s="26">
        <v>350</v>
      </c>
      <c r="H125" s="26">
        <v>320</v>
      </c>
    </row>
    <row r="126" spans="1:8" ht="12" thickBot="1" x14ac:dyDescent="0.25">
      <c r="A126" s="43" t="s">
        <v>7</v>
      </c>
      <c r="B126" s="43" t="s">
        <v>7</v>
      </c>
      <c r="C126" s="44" t="s">
        <v>7</v>
      </c>
      <c r="D126" s="44" t="s">
        <v>7</v>
      </c>
      <c r="E126" s="44" t="s">
        <v>7</v>
      </c>
      <c r="F126" s="1"/>
      <c r="G126" s="1"/>
    </row>
    <row r="127" spans="1:8" ht="12" thickBot="1" x14ac:dyDescent="0.25">
      <c r="A127" s="14" t="s">
        <v>147</v>
      </c>
      <c r="B127" s="15"/>
      <c r="C127" s="14"/>
      <c r="D127" s="15"/>
      <c r="E127" s="17">
        <f>SUM(E130:E161)</f>
        <v>24481.046999999999</v>
      </c>
      <c r="F127" s="17">
        <f>SUM(F129:F148)</f>
        <v>2720</v>
      </c>
      <c r="G127" s="17">
        <f>SUM(G129:G148)</f>
        <v>3320</v>
      </c>
      <c r="H127" s="17">
        <f>SUM(H129:H148)</f>
        <v>2020</v>
      </c>
    </row>
    <row r="128" spans="1:8" x14ac:dyDescent="0.2">
      <c r="A128" s="43" t="s">
        <v>7</v>
      </c>
      <c r="B128" s="43" t="s">
        <v>7</v>
      </c>
      <c r="C128" s="44" t="s">
        <v>7</v>
      </c>
      <c r="D128" s="44" t="s">
        <v>7</v>
      </c>
      <c r="E128" s="44" t="s">
        <v>7</v>
      </c>
      <c r="F128" s="1"/>
      <c r="G128" s="1"/>
    </row>
    <row r="129" spans="1:8" x14ac:dyDescent="0.2">
      <c r="A129" s="95" t="s">
        <v>148</v>
      </c>
      <c r="B129" s="96"/>
      <c r="C129" s="97" t="s">
        <v>24</v>
      </c>
      <c r="D129" s="21" t="s">
        <v>17</v>
      </c>
      <c r="E129" s="98">
        <v>889</v>
      </c>
      <c r="F129" s="26">
        <v>100</v>
      </c>
      <c r="G129" s="26">
        <v>100</v>
      </c>
      <c r="H129" s="26">
        <v>0</v>
      </c>
    </row>
    <row r="130" spans="1:8" x14ac:dyDescent="0.2">
      <c r="A130" s="20" t="s">
        <v>149</v>
      </c>
      <c r="B130" s="20"/>
      <c r="C130" s="21" t="s">
        <v>24</v>
      </c>
      <c r="D130" s="21" t="s">
        <v>17</v>
      </c>
      <c r="E130" s="22">
        <v>194</v>
      </c>
      <c r="F130" s="26">
        <v>0</v>
      </c>
      <c r="G130" s="26">
        <v>0</v>
      </c>
      <c r="H130" s="26">
        <v>0</v>
      </c>
    </row>
    <row r="131" spans="1:8" x14ac:dyDescent="0.2">
      <c r="A131" s="20" t="s">
        <v>149</v>
      </c>
      <c r="B131" s="20"/>
      <c r="C131" s="21" t="s">
        <v>24</v>
      </c>
      <c r="D131" s="21" t="s">
        <v>11</v>
      </c>
      <c r="E131" s="22">
        <v>883</v>
      </c>
      <c r="F131" s="26">
        <v>0</v>
      </c>
      <c r="G131" s="26">
        <v>0</v>
      </c>
      <c r="H131" s="26">
        <v>0</v>
      </c>
    </row>
    <row r="132" spans="1:8" x14ac:dyDescent="0.2">
      <c r="A132" s="20" t="s">
        <v>150</v>
      </c>
      <c r="B132" s="20"/>
      <c r="C132" s="21" t="s">
        <v>24</v>
      </c>
      <c r="D132" s="21" t="s">
        <v>17</v>
      </c>
      <c r="E132" s="22">
        <v>2544</v>
      </c>
      <c r="F132" s="26">
        <v>346</v>
      </c>
      <c r="G132" s="26">
        <v>346</v>
      </c>
      <c r="H132" s="26">
        <v>0</v>
      </c>
    </row>
    <row r="133" spans="1:8" x14ac:dyDescent="0.2">
      <c r="A133" s="99" t="s">
        <v>151</v>
      </c>
      <c r="B133" s="99"/>
      <c r="C133" s="100" t="s">
        <v>24</v>
      </c>
      <c r="D133" s="100" t="s">
        <v>17</v>
      </c>
      <c r="E133" s="101">
        <v>2466</v>
      </c>
      <c r="F133" s="102">
        <v>246</v>
      </c>
      <c r="G133" s="102">
        <v>246</v>
      </c>
      <c r="H133" s="102">
        <v>170</v>
      </c>
    </row>
    <row r="134" spans="1:8" x14ac:dyDescent="0.2">
      <c r="A134" s="99" t="s">
        <v>151</v>
      </c>
      <c r="B134" s="99"/>
      <c r="C134" s="100" t="s">
        <v>24</v>
      </c>
      <c r="D134" s="100" t="s">
        <v>11</v>
      </c>
      <c r="E134" s="101">
        <v>889</v>
      </c>
      <c r="F134" s="102">
        <v>50</v>
      </c>
      <c r="G134" s="102">
        <v>50</v>
      </c>
      <c r="H134" s="102">
        <v>50</v>
      </c>
    </row>
    <row r="135" spans="1:8" x14ac:dyDescent="0.2">
      <c r="A135" s="34" t="s">
        <v>151</v>
      </c>
      <c r="B135" s="34"/>
      <c r="C135" s="35" t="s">
        <v>26</v>
      </c>
      <c r="D135" s="35" t="s">
        <v>17</v>
      </c>
      <c r="E135" s="36">
        <v>2310</v>
      </c>
      <c r="F135" s="37"/>
      <c r="G135" s="37">
        <v>550</v>
      </c>
      <c r="H135" s="37">
        <v>250</v>
      </c>
    </row>
    <row r="136" spans="1:8" x14ac:dyDescent="0.2">
      <c r="A136" s="34" t="s">
        <v>152</v>
      </c>
      <c r="B136" s="34"/>
      <c r="C136" s="35" t="s">
        <v>24</v>
      </c>
      <c r="D136" s="35" t="s">
        <v>11</v>
      </c>
      <c r="E136" s="36">
        <v>445</v>
      </c>
      <c r="F136" s="37"/>
      <c r="G136" s="37">
        <v>50</v>
      </c>
      <c r="H136" s="37">
        <v>50</v>
      </c>
    </row>
    <row r="137" spans="1:8" x14ac:dyDescent="0.2">
      <c r="A137" s="82" t="s">
        <v>154</v>
      </c>
      <c r="B137" s="104"/>
      <c r="C137" s="80" t="s">
        <v>29</v>
      </c>
      <c r="D137" s="80" t="s">
        <v>17</v>
      </c>
      <c r="E137" s="81">
        <v>1950</v>
      </c>
      <c r="F137" s="105">
        <v>250</v>
      </c>
      <c r="G137" s="105">
        <v>200</v>
      </c>
      <c r="H137" s="105">
        <v>100</v>
      </c>
    </row>
    <row r="138" spans="1:8" x14ac:dyDescent="0.2">
      <c r="A138" s="34" t="s">
        <v>154</v>
      </c>
      <c r="B138" s="106"/>
      <c r="C138" s="35" t="s">
        <v>29</v>
      </c>
      <c r="D138" s="35" t="s">
        <v>11</v>
      </c>
      <c r="E138" s="36">
        <v>76</v>
      </c>
      <c r="F138" s="37">
        <v>0</v>
      </c>
      <c r="G138" s="37">
        <v>50</v>
      </c>
      <c r="H138" s="37">
        <v>25</v>
      </c>
    </row>
    <row r="139" spans="1:8" x14ac:dyDescent="0.2">
      <c r="A139" s="20" t="s">
        <v>155</v>
      </c>
      <c r="B139" s="107"/>
      <c r="C139" s="21" t="s">
        <v>26</v>
      </c>
      <c r="D139" s="21" t="s">
        <v>17</v>
      </c>
      <c r="E139" s="22">
        <v>1030</v>
      </c>
      <c r="F139" s="26">
        <v>550</v>
      </c>
      <c r="G139" s="26">
        <v>550</v>
      </c>
      <c r="H139" s="26">
        <v>350</v>
      </c>
    </row>
    <row r="140" spans="1:8" x14ac:dyDescent="0.2">
      <c r="A140" s="20" t="s">
        <v>155</v>
      </c>
      <c r="B140" s="107"/>
      <c r="C140" s="21" t="s">
        <v>26</v>
      </c>
      <c r="D140" s="21" t="s">
        <v>17</v>
      </c>
      <c r="E140" s="22">
        <v>3554</v>
      </c>
      <c r="F140" s="26">
        <v>550</v>
      </c>
      <c r="G140" s="26">
        <v>550</v>
      </c>
      <c r="H140" s="26">
        <v>750</v>
      </c>
    </row>
    <row r="141" spans="1:8" x14ac:dyDescent="0.2">
      <c r="A141" s="20" t="s">
        <v>155</v>
      </c>
      <c r="B141" s="107"/>
      <c r="C141" s="21" t="s">
        <v>26</v>
      </c>
      <c r="D141" s="21" t="s">
        <v>11</v>
      </c>
      <c r="E141" s="22">
        <v>1244.047</v>
      </c>
      <c r="F141" s="26">
        <v>175</v>
      </c>
      <c r="G141" s="26">
        <v>175</v>
      </c>
      <c r="H141" s="26">
        <v>75</v>
      </c>
    </row>
    <row r="142" spans="1:8" x14ac:dyDescent="0.2">
      <c r="A142" s="28" t="s">
        <v>156</v>
      </c>
      <c r="B142" s="29"/>
      <c r="C142" s="29" t="s">
        <v>26</v>
      </c>
      <c r="D142" s="29" t="s">
        <v>11</v>
      </c>
      <c r="E142" s="30">
        <v>65</v>
      </c>
      <c r="F142" s="26">
        <v>65</v>
      </c>
      <c r="G142" s="26">
        <v>65</v>
      </c>
      <c r="H142" s="26">
        <v>0</v>
      </c>
    </row>
    <row r="143" spans="1:8" x14ac:dyDescent="0.2">
      <c r="A143" s="20" t="s">
        <v>157</v>
      </c>
      <c r="B143" s="21"/>
      <c r="C143" s="21" t="s">
        <v>14</v>
      </c>
      <c r="D143" s="21" t="s">
        <v>11</v>
      </c>
      <c r="E143" s="22">
        <v>215</v>
      </c>
      <c r="F143" s="23"/>
      <c r="G143" s="23"/>
      <c r="H143" s="23"/>
    </row>
    <row r="144" spans="1:8" x14ac:dyDescent="0.2">
      <c r="A144" s="20" t="s">
        <v>158</v>
      </c>
      <c r="B144" s="21"/>
      <c r="C144" s="21" t="s">
        <v>14</v>
      </c>
      <c r="D144" s="21" t="s">
        <v>11</v>
      </c>
      <c r="E144" s="22">
        <v>226</v>
      </c>
      <c r="F144" s="23"/>
      <c r="G144" s="23"/>
      <c r="H144" s="23"/>
    </row>
    <row r="145" spans="1:8" x14ac:dyDescent="0.2">
      <c r="A145" s="20" t="s">
        <v>159</v>
      </c>
      <c r="B145" s="21"/>
      <c r="C145" s="21" t="s">
        <v>14</v>
      </c>
      <c r="D145" s="21" t="s">
        <v>11</v>
      </c>
      <c r="E145" s="22">
        <v>60</v>
      </c>
      <c r="F145" s="23"/>
      <c r="G145" s="23"/>
      <c r="H145" s="23"/>
    </row>
    <row r="146" spans="1:8" x14ac:dyDescent="0.2">
      <c r="A146" s="20" t="s">
        <v>160</v>
      </c>
      <c r="B146" s="31"/>
      <c r="C146" s="21" t="s">
        <v>26</v>
      </c>
      <c r="D146" s="21" t="s">
        <v>17</v>
      </c>
      <c r="E146" s="22">
        <v>807</v>
      </c>
      <c r="F146" s="26">
        <v>288</v>
      </c>
      <c r="G146" s="26">
        <v>288</v>
      </c>
      <c r="H146" s="26">
        <v>0</v>
      </c>
    </row>
    <row r="147" spans="1:8" x14ac:dyDescent="0.2">
      <c r="A147" s="20" t="s">
        <v>161</v>
      </c>
      <c r="B147" s="20"/>
      <c r="C147" s="21" t="s">
        <v>162</v>
      </c>
      <c r="D147" s="21" t="s">
        <v>11</v>
      </c>
      <c r="E147" s="22">
        <v>622</v>
      </c>
      <c r="F147" s="26"/>
      <c r="G147" s="26"/>
      <c r="H147" s="26">
        <v>100</v>
      </c>
    </row>
    <row r="148" spans="1:8" x14ac:dyDescent="0.2">
      <c r="A148" s="20" t="s">
        <v>163</v>
      </c>
      <c r="B148" s="20"/>
      <c r="C148" s="21" t="s">
        <v>140</v>
      </c>
      <c r="D148" s="21" t="s">
        <v>11</v>
      </c>
      <c r="E148" s="22">
        <v>2451</v>
      </c>
      <c r="F148" s="26">
        <v>100</v>
      </c>
      <c r="G148" s="26">
        <v>100</v>
      </c>
      <c r="H148" s="26">
        <v>100</v>
      </c>
    </row>
    <row r="149" spans="1:8" x14ac:dyDescent="0.2">
      <c r="A149" s="49" t="s">
        <v>164</v>
      </c>
      <c r="B149" s="49"/>
      <c r="C149" s="29" t="s">
        <v>49</v>
      </c>
      <c r="D149" s="29" t="s">
        <v>11</v>
      </c>
      <c r="E149" s="30">
        <v>390</v>
      </c>
      <c r="F149" s="26"/>
      <c r="G149" s="26"/>
      <c r="H149" s="26"/>
    </row>
    <row r="150" spans="1:8" x14ac:dyDescent="0.2">
      <c r="A150" s="108" t="s">
        <v>165</v>
      </c>
      <c r="B150" s="29"/>
      <c r="C150" s="29" t="s">
        <v>49</v>
      </c>
      <c r="D150" s="29" t="s">
        <v>11</v>
      </c>
      <c r="E150" s="30">
        <v>172</v>
      </c>
      <c r="F150" s="26"/>
      <c r="G150" s="26"/>
      <c r="H150" s="26"/>
    </row>
    <row r="151" spans="1:8" x14ac:dyDescent="0.2">
      <c r="A151" s="108" t="s">
        <v>166</v>
      </c>
      <c r="B151" s="49"/>
      <c r="C151" s="29" t="s">
        <v>49</v>
      </c>
      <c r="D151" s="29" t="s">
        <v>11</v>
      </c>
      <c r="E151" s="30">
        <v>47</v>
      </c>
      <c r="F151" s="26"/>
      <c r="G151" s="26"/>
      <c r="H151" s="26"/>
    </row>
    <row r="152" spans="1:8" x14ac:dyDescent="0.2">
      <c r="A152" s="108" t="s">
        <v>167</v>
      </c>
      <c r="B152" s="49"/>
      <c r="C152" s="29" t="s">
        <v>168</v>
      </c>
      <c r="D152" s="29" t="s">
        <v>11</v>
      </c>
      <c r="E152" s="30">
        <v>71</v>
      </c>
      <c r="F152" s="26"/>
      <c r="G152" s="26"/>
      <c r="H152" s="26"/>
    </row>
    <row r="153" spans="1:8" x14ac:dyDescent="0.2">
      <c r="A153" s="108" t="s">
        <v>169</v>
      </c>
      <c r="B153" s="49"/>
      <c r="C153" s="29" t="s">
        <v>168</v>
      </c>
      <c r="D153" s="29" t="s">
        <v>11</v>
      </c>
      <c r="E153" s="30">
        <v>100</v>
      </c>
      <c r="F153" s="26"/>
      <c r="G153" s="26"/>
      <c r="H153" s="26"/>
    </row>
    <row r="154" spans="1:8" x14ac:dyDescent="0.2">
      <c r="A154" s="109" t="s">
        <v>170</v>
      </c>
      <c r="B154" s="72" t="s">
        <v>171</v>
      </c>
      <c r="C154" s="72" t="s">
        <v>172</v>
      </c>
      <c r="D154" s="72" t="s">
        <v>11</v>
      </c>
      <c r="E154" s="72">
        <v>355</v>
      </c>
      <c r="F154" s="110"/>
      <c r="G154" s="110"/>
      <c r="H154" s="110"/>
    </row>
    <row r="155" spans="1:8" x14ac:dyDescent="0.2">
      <c r="A155" s="109" t="s">
        <v>173</v>
      </c>
      <c r="B155" s="72" t="s">
        <v>171</v>
      </c>
      <c r="C155" s="72" t="s">
        <v>172</v>
      </c>
      <c r="D155" s="72" t="s">
        <v>11</v>
      </c>
      <c r="E155" s="73">
        <v>355</v>
      </c>
      <c r="F155" s="110"/>
      <c r="G155" s="110"/>
      <c r="H155" s="110"/>
    </row>
    <row r="156" spans="1:8" x14ac:dyDescent="0.2">
      <c r="A156" s="109" t="s">
        <v>174</v>
      </c>
      <c r="B156" s="72" t="s">
        <v>171</v>
      </c>
      <c r="C156" s="72" t="s">
        <v>172</v>
      </c>
      <c r="D156" s="72" t="s">
        <v>11</v>
      </c>
      <c r="E156" s="73">
        <v>178</v>
      </c>
      <c r="F156" s="110"/>
      <c r="G156" s="110"/>
      <c r="H156" s="110"/>
    </row>
    <row r="157" spans="1:8" x14ac:dyDescent="0.2">
      <c r="A157" s="49" t="s">
        <v>175</v>
      </c>
      <c r="B157" s="29"/>
      <c r="C157" s="29" t="s">
        <v>168</v>
      </c>
      <c r="D157" s="29" t="s">
        <v>11</v>
      </c>
      <c r="E157" s="30">
        <v>184</v>
      </c>
      <c r="F157" s="26"/>
      <c r="G157" s="26"/>
      <c r="H157" s="26"/>
    </row>
    <row r="158" spans="1:8" x14ac:dyDescent="0.2">
      <c r="A158" s="49" t="s">
        <v>176</v>
      </c>
      <c r="B158" s="29"/>
      <c r="C158" s="29" t="s">
        <v>168</v>
      </c>
      <c r="D158" s="29" t="s">
        <v>11</v>
      </c>
      <c r="E158" s="30">
        <v>81</v>
      </c>
      <c r="F158" s="26"/>
      <c r="G158" s="26"/>
      <c r="H158" s="26"/>
    </row>
    <row r="159" spans="1:8" x14ac:dyDescent="0.2">
      <c r="A159" s="49" t="s">
        <v>177</v>
      </c>
      <c r="B159" s="29" t="s">
        <v>171</v>
      </c>
      <c r="C159" s="29" t="s">
        <v>168</v>
      </c>
      <c r="D159" s="29" t="s">
        <v>11</v>
      </c>
      <c r="E159" s="30">
        <v>180</v>
      </c>
      <c r="F159" s="26"/>
      <c r="G159" s="26"/>
      <c r="H159" s="26"/>
    </row>
    <row r="160" spans="1:8" x14ac:dyDescent="0.2">
      <c r="A160" s="49" t="s">
        <v>178</v>
      </c>
      <c r="B160" s="29"/>
      <c r="C160" s="29" t="s">
        <v>168</v>
      </c>
      <c r="D160" s="29" t="s">
        <v>11</v>
      </c>
      <c r="E160" s="30">
        <v>309</v>
      </c>
      <c r="F160" s="26"/>
      <c r="G160" s="26"/>
      <c r="H160" s="26"/>
    </row>
    <row r="161" spans="1:8" x14ac:dyDescent="0.2">
      <c r="A161" s="109" t="s">
        <v>179</v>
      </c>
      <c r="B161" s="72" t="s">
        <v>171</v>
      </c>
      <c r="C161" s="72" t="s">
        <v>168</v>
      </c>
      <c r="D161" s="72" t="s">
        <v>11</v>
      </c>
      <c r="E161" s="73">
        <v>28</v>
      </c>
      <c r="F161" s="110"/>
      <c r="G161" s="110"/>
      <c r="H161" s="110"/>
    </row>
    <row r="162" spans="1:8" ht="12" thickBot="1" x14ac:dyDescent="0.25">
      <c r="A162" s="43" t="s">
        <v>7</v>
      </c>
      <c r="B162" s="43" t="s">
        <v>7</v>
      </c>
      <c r="C162" s="44" t="s">
        <v>7</v>
      </c>
      <c r="D162" s="44" t="s">
        <v>7</v>
      </c>
      <c r="E162" s="44" t="s">
        <v>7</v>
      </c>
      <c r="F162" s="1"/>
      <c r="G162" s="1"/>
    </row>
    <row r="163" spans="1:8" ht="12" thickBot="1" x14ac:dyDescent="0.25">
      <c r="A163" s="111" t="s">
        <v>180</v>
      </c>
      <c r="B163" s="112"/>
      <c r="C163" s="46"/>
      <c r="D163" s="47"/>
      <c r="E163" s="17">
        <f>SUM(E165:E185)</f>
        <v>25696.444999999996</v>
      </c>
      <c r="F163" s="17">
        <f>SUM(F165:F185)</f>
        <v>2297</v>
      </c>
      <c r="G163" s="17">
        <f>SUM(G165:G185)</f>
        <v>2297</v>
      </c>
      <c r="H163" s="17">
        <f>SUM(H165:H185)</f>
        <v>2108</v>
      </c>
    </row>
    <row r="164" spans="1:8" x14ac:dyDescent="0.2">
      <c r="A164" s="113" t="s">
        <v>7</v>
      </c>
      <c r="B164" s="113" t="s">
        <v>7</v>
      </c>
      <c r="C164" s="114" t="s">
        <v>7</v>
      </c>
      <c r="D164" s="114" t="s">
        <v>7</v>
      </c>
      <c r="E164" s="115" t="s">
        <v>7</v>
      </c>
      <c r="F164" s="1"/>
      <c r="G164" s="1"/>
    </row>
    <row r="165" spans="1:8" x14ac:dyDescent="0.2">
      <c r="A165" s="116" t="s">
        <v>181</v>
      </c>
      <c r="B165" s="29"/>
      <c r="C165" s="29" t="s">
        <v>49</v>
      </c>
      <c r="D165" s="29" t="s">
        <v>11</v>
      </c>
      <c r="E165" s="117">
        <v>267</v>
      </c>
      <c r="F165" s="26"/>
      <c r="G165" s="26"/>
      <c r="H165" s="26"/>
    </row>
    <row r="166" spans="1:8" x14ac:dyDescent="0.2">
      <c r="A166" s="116" t="s">
        <v>182</v>
      </c>
      <c r="B166" s="29"/>
      <c r="C166" s="29" t="s">
        <v>49</v>
      </c>
      <c r="D166" s="29" t="s">
        <v>11</v>
      </c>
      <c r="E166" s="117">
        <v>29</v>
      </c>
      <c r="F166" s="26"/>
      <c r="G166" s="26"/>
      <c r="H166" s="26"/>
    </row>
    <row r="167" spans="1:8" x14ac:dyDescent="0.2">
      <c r="A167" s="116" t="s">
        <v>183</v>
      </c>
      <c r="B167" s="29"/>
      <c r="C167" s="29" t="s">
        <v>49</v>
      </c>
      <c r="D167" s="29" t="s">
        <v>11</v>
      </c>
      <c r="E167" s="117">
        <v>58</v>
      </c>
      <c r="F167" s="26"/>
      <c r="G167" s="26"/>
      <c r="H167" s="26"/>
    </row>
    <row r="168" spans="1:8" x14ac:dyDescent="0.2">
      <c r="A168" s="118" t="s">
        <v>184</v>
      </c>
      <c r="B168" s="21"/>
      <c r="C168" s="21" t="s">
        <v>14</v>
      </c>
      <c r="D168" s="21" t="s">
        <v>11</v>
      </c>
      <c r="E168" s="119">
        <v>157</v>
      </c>
      <c r="F168" s="23"/>
      <c r="G168" s="23"/>
      <c r="H168" s="23"/>
    </row>
    <row r="169" spans="1:8" x14ac:dyDescent="0.2">
      <c r="A169" s="118" t="s">
        <v>185</v>
      </c>
      <c r="B169" s="21"/>
      <c r="C169" s="21" t="s">
        <v>41</v>
      </c>
      <c r="D169" s="21" t="s">
        <v>11</v>
      </c>
      <c r="E169" s="119">
        <v>312</v>
      </c>
      <c r="F169" s="23"/>
      <c r="G169" s="23"/>
      <c r="H169" s="23"/>
    </row>
    <row r="170" spans="1:8" x14ac:dyDescent="0.2">
      <c r="A170" s="120" t="s">
        <v>186</v>
      </c>
      <c r="B170" s="21"/>
      <c r="C170" s="21" t="s">
        <v>68</v>
      </c>
      <c r="D170" s="21" t="s">
        <v>11</v>
      </c>
      <c r="E170" s="119">
        <v>105</v>
      </c>
      <c r="F170" s="23"/>
      <c r="G170" s="23"/>
      <c r="H170" s="23"/>
    </row>
    <row r="171" spans="1:8" x14ac:dyDescent="0.2">
      <c r="A171" s="118" t="s">
        <v>187</v>
      </c>
      <c r="B171" s="21"/>
      <c r="C171" s="21" t="s">
        <v>68</v>
      </c>
      <c r="D171" s="21" t="s">
        <v>11</v>
      </c>
      <c r="E171" s="119">
        <f>8*200</f>
        <v>1600</v>
      </c>
      <c r="F171" s="23">
        <v>100</v>
      </c>
      <c r="G171" s="23">
        <v>100</v>
      </c>
      <c r="H171" s="23">
        <v>100</v>
      </c>
    </row>
    <row r="172" spans="1:8" x14ac:dyDescent="0.2">
      <c r="A172" s="31" t="s">
        <v>188</v>
      </c>
      <c r="B172" s="21"/>
      <c r="C172" s="21" t="s">
        <v>41</v>
      </c>
      <c r="D172" s="21" t="s">
        <v>11</v>
      </c>
      <c r="E172" s="21">
        <v>400</v>
      </c>
      <c r="F172" s="23">
        <v>50</v>
      </c>
      <c r="G172" s="23">
        <v>50</v>
      </c>
      <c r="H172" s="23">
        <v>50</v>
      </c>
    </row>
    <row r="173" spans="1:8" x14ac:dyDescent="0.2">
      <c r="A173" s="31" t="s">
        <v>189</v>
      </c>
      <c r="B173" s="21"/>
      <c r="C173" s="21" t="s">
        <v>41</v>
      </c>
      <c r="D173" s="21" t="s">
        <v>11</v>
      </c>
      <c r="E173" s="21">
        <v>400</v>
      </c>
      <c r="F173" s="23">
        <v>100</v>
      </c>
      <c r="G173" s="23">
        <v>100</v>
      </c>
      <c r="H173" s="23">
        <v>100</v>
      </c>
    </row>
    <row r="174" spans="1:8" x14ac:dyDescent="0.2">
      <c r="A174" s="31" t="s">
        <v>190</v>
      </c>
      <c r="B174" s="21"/>
      <c r="C174" s="21" t="s">
        <v>41</v>
      </c>
      <c r="D174" s="21" t="s">
        <v>11</v>
      </c>
      <c r="E174" s="21">
        <v>2400</v>
      </c>
      <c r="F174" s="23">
        <v>200</v>
      </c>
      <c r="G174" s="23">
        <v>200</v>
      </c>
      <c r="H174" s="23">
        <v>200</v>
      </c>
    </row>
    <row r="175" spans="1:8" x14ac:dyDescent="0.2">
      <c r="A175" s="31" t="s">
        <v>191</v>
      </c>
      <c r="B175" s="21"/>
      <c r="C175" s="21" t="s">
        <v>41</v>
      </c>
      <c r="D175" s="21" t="s">
        <v>11</v>
      </c>
      <c r="E175" s="21">
        <v>1400</v>
      </c>
      <c r="F175" s="23">
        <v>100</v>
      </c>
      <c r="G175" s="23">
        <v>100</v>
      </c>
      <c r="H175" s="23">
        <v>100</v>
      </c>
    </row>
    <row r="176" spans="1:8" x14ac:dyDescent="0.2">
      <c r="A176" s="20" t="s">
        <v>192</v>
      </c>
      <c r="B176" s="21" t="s">
        <v>171</v>
      </c>
      <c r="C176" s="21" t="s">
        <v>140</v>
      </c>
      <c r="D176" s="21" t="s">
        <v>11</v>
      </c>
      <c r="E176" s="21">
        <v>3598</v>
      </c>
      <c r="F176" s="26">
        <v>100</v>
      </c>
      <c r="G176" s="26">
        <v>100</v>
      </c>
      <c r="H176" s="26">
        <v>100</v>
      </c>
    </row>
    <row r="177" spans="1:8" x14ac:dyDescent="0.2">
      <c r="A177" s="74" t="s">
        <v>193</v>
      </c>
      <c r="B177" s="121" t="s">
        <v>171</v>
      </c>
      <c r="C177" s="121" t="s">
        <v>140</v>
      </c>
      <c r="D177" s="121" t="s">
        <v>11</v>
      </c>
      <c r="E177" s="72">
        <v>480</v>
      </c>
      <c r="F177" s="110"/>
      <c r="G177" s="110"/>
      <c r="H177" s="110"/>
    </row>
    <row r="178" spans="1:8" x14ac:dyDescent="0.2">
      <c r="A178" s="20" t="s">
        <v>194</v>
      </c>
      <c r="B178" s="21"/>
      <c r="C178" s="21" t="s">
        <v>26</v>
      </c>
      <c r="D178" s="21" t="s">
        <v>17</v>
      </c>
      <c r="E178" s="21">
        <v>1280</v>
      </c>
      <c r="F178" s="23">
        <v>117</v>
      </c>
      <c r="G178" s="23">
        <v>117</v>
      </c>
      <c r="H178" s="23">
        <v>117</v>
      </c>
    </row>
    <row r="179" spans="1:8" x14ac:dyDescent="0.2">
      <c r="A179" s="20" t="s">
        <v>194</v>
      </c>
      <c r="B179" s="21"/>
      <c r="C179" s="21" t="s">
        <v>26</v>
      </c>
      <c r="D179" s="21" t="s">
        <v>11</v>
      </c>
      <c r="E179" s="21">
        <v>27</v>
      </c>
      <c r="F179" s="23">
        <v>27</v>
      </c>
      <c r="G179" s="23">
        <v>27</v>
      </c>
      <c r="H179" s="23">
        <v>0</v>
      </c>
    </row>
    <row r="180" spans="1:8" x14ac:dyDescent="0.2">
      <c r="A180" s="28" t="s">
        <v>195</v>
      </c>
      <c r="B180" s="122"/>
      <c r="C180" s="122" t="s">
        <v>24</v>
      </c>
      <c r="D180" s="122" t="s">
        <v>17</v>
      </c>
      <c r="E180" s="29">
        <v>1777</v>
      </c>
      <c r="F180" s="38">
        <v>170</v>
      </c>
      <c r="G180" s="38">
        <v>170</v>
      </c>
      <c r="H180" s="38">
        <v>150</v>
      </c>
    </row>
    <row r="181" spans="1:8" x14ac:dyDescent="0.2">
      <c r="A181" s="28" t="s">
        <v>195</v>
      </c>
      <c r="B181" s="122"/>
      <c r="C181" s="122" t="s">
        <v>24</v>
      </c>
      <c r="D181" s="122" t="s">
        <v>11</v>
      </c>
      <c r="E181" s="29">
        <v>889</v>
      </c>
      <c r="F181" s="38">
        <v>50</v>
      </c>
      <c r="G181" s="38">
        <v>50</v>
      </c>
      <c r="H181" s="38">
        <v>75</v>
      </c>
    </row>
    <row r="182" spans="1:8" x14ac:dyDescent="0.2">
      <c r="A182" s="20" t="s">
        <v>196</v>
      </c>
      <c r="B182" s="21"/>
      <c r="C182" s="21" t="s">
        <v>24</v>
      </c>
      <c r="D182" s="21" t="s">
        <v>17</v>
      </c>
      <c r="E182" s="22">
        <v>2520</v>
      </c>
      <c r="F182" s="26">
        <v>732</v>
      </c>
      <c r="G182" s="26">
        <v>732</v>
      </c>
      <c r="H182" s="26">
        <v>324</v>
      </c>
    </row>
    <row r="183" spans="1:8" x14ac:dyDescent="0.2">
      <c r="A183" s="28" t="s">
        <v>197</v>
      </c>
      <c r="B183" s="29"/>
      <c r="C183" s="29" t="s">
        <v>24</v>
      </c>
      <c r="D183" s="29" t="s">
        <v>17</v>
      </c>
      <c r="E183" s="30">
        <f>10*177.721</f>
        <v>1777.21</v>
      </c>
      <c r="F183" s="38">
        <v>150</v>
      </c>
      <c r="G183" s="38">
        <v>150</v>
      </c>
      <c r="H183" s="38">
        <v>150</v>
      </c>
    </row>
    <row r="184" spans="1:8" x14ac:dyDescent="0.2">
      <c r="A184" s="151" t="s">
        <v>206</v>
      </c>
      <c r="B184" s="148"/>
      <c r="C184" s="148" t="s">
        <v>24</v>
      </c>
      <c r="D184" s="148" t="s">
        <v>17</v>
      </c>
      <c r="E184" s="152">
        <f>20*177.721</f>
        <v>3554.42</v>
      </c>
      <c r="F184" s="150">
        <v>0</v>
      </c>
      <c r="G184" s="150">
        <v>0</v>
      </c>
      <c r="H184" s="150">
        <v>142</v>
      </c>
    </row>
    <row r="185" spans="1:8" x14ac:dyDescent="0.2">
      <c r="A185" s="20" t="s">
        <v>198</v>
      </c>
      <c r="B185" s="20"/>
      <c r="C185" s="21" t="s">
        <v>24</v>
      </c>
      <c r="D185" s="21" t="s">
        <v>17</v>
      </c>
      <c r="E185" s="22">
        <f>15*177.721</f>
        <v>2665.8150000000001</v>
      </c>
      <c r="F185" s="26">
        <v>401</v>
      </c>
      <c r="G185" s="26">
        <v>401</v>
      </c>
      <c r="H185" s="26">
        <v>500</v>
      </c>
    </row>
    <row r="186" spans="1:8" ht="12" thickBot="1" x14ac:dyDescent="0.25">
      <c r="A186" s="43" t="s">
        <v>7</v>
      </c>
      <c r="B186" s="43" t="s">
        <v>7</v>
      </c>
      <c r="C186" s="44" t="s">
        <v>7</v>
      </c>
      <c r="D186" s="44" t="s">
        <v>7</v>
      </c>
      <c r="E186" s="44" t="s">
        <v>7</v>
      </c>
      <c r="F186" s="1"/>
      <c r="G186" s="1"/>
    </row>
    <row r="187" spans="1:8" ht="12" thickBot="1" x14ac:dyDescent="0.25">
      <c r="A187" s="14" t="s">
        <v>199</v>
      </c>
      <c r="B187" s="15"/>
      <c r="C187" s="123"/>
      <c r="D187" s="124"/>
      <c r="E187" s="125">
        <f>E163+E127+E112+E85+E75+E64+E43+E32+E8</f>
        <v>246320.842220466</v>
      </c>
      <c r="F187" s="125">
        <f>F163+F127+F112+F85+F75+F64+F43+F32+F8</f>
        <v>20916</v>
      </c>
      <c r="G187" s="125">
        <f>G163+G127+G112+G85+G75+G64+G43+G32+G8</f>
        <v>22521</v>
      </c>
      <c r="H187" s="125">
        <f>H163+H127+H112+H85+H75+H64+H43+H32+H8</f>
        <v>17001</v>
      </c>
    </row>
    <row r="188" spans="1:8" x14ac:dyDescent="0.2">
      <c r="A188" s="1"/>
      <c r="B188" s="1"/>
      <c r="C188" s="1"/>
      <c r="D188" s="1"/>
      <c r="E188" s="1"/>
      <c r="F188" s="1"/>
      <c r="G188" s="1"/>
    </row>
    <row r="189" spans="1:8" x14ac:dyDescent="0.2">
      <c r="A189" s="1"/>
      <c r="B189" s="1"/>
      <c r="C189" s="1"/>
      <c r="D189" s="1"/>
      <c r="E189" s="1"/>
      <c r="F189" s="1"/>
      <c r="G189" s="1"/>
    </row>
  </sheetData>
  <autoFilter ref="A9:H187" xr:uid="{00000000-0009-0000-0000-000000000000}"/>
  <mergeCells count="1">
    <mergeCell ref="A2:G2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5"/>
  <sheetViews>
    <sheetView workbookViewId="0">
      <selection activeCell="A11" sqref="A11:J11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28515625" style="3" customWidth="1"/>
    <col min="12" max="12" width="11.7109375" style="3" customWidth="1"/>
    <col min="13" max="13" width="13.140625" style="3" customWidth="1"/>
    <col min="14" max="14" width="16.140625" style="3" customWidth="1"/>
    <col min="15" max="16384" width="30" style="3"/>
  </cols>
  <sheetData>
    <row r="1" spans="1:11" x14ac:dyDescent="0.2">
      <c r="A1" s="1"/>
      <c r="B1" s="1"/>
      <c r="C1" s="2"/>
      <c r="D1" s="2"/>
      <c r="E1" s="2"/>
      <c r="F1" s="1"/>
      <c r="G1" s="1"/>
    </row>
    <row r="2" spans="1:11" x14ac:dyDescent="0.2">
      <c r="A2" s="207" t="s">
        <v>237</v>
      </c>
      <c r="B2" s="207"/>
      <c r="C2" s="207"/>
      <c r="D2" s="207"/>
      <c r="E2" s="207"/>
      <c r="F2" s="207"/>
      <c r="G2" s="207"/>
    </row>
    <row r="3" spans="1:11" x14ac:dyDescent="0.2">
      <c r="A3" s="2"/>
      <c r="B3" s="1"/>
      <c r="C3" s="4"/>
      <c r="D3" s="2"/>
      <c r="E3" s="2"/>
      <c r="F3" s="1"/>
      <c r="G3" s="1"/>
    </row>
    <row r="4" spans="1:11" ht="12" thickBot="1" x14ac:dyDescent="0.25">
      <c r="A4" s="1"/>
      <c r="B4" s="1"/>
      <c r="C4" s="2"/>
      <c r="D4" s="2"/>
      <c r="E4" s="2"/>
      <c r="F4" s="1"/>
      <c r="G4" s="1"/>
    </row>
    <row r="5" spans="1:11" x14ac:dyDescent="0.2">
      <c r="A5" s="5"/>
      <c r="B5" s="5"/>
      <c r="C5" s="6"/>
      <c r="D5" s="7"/>
      <c r="E5" s="8"/>
      <c r="F5" s="8"/>
      <c r="G5" s="8"/>
      <c r="H5" s="8"/>
      <c r="I5" s="8"/>
      <c r="J5" s="196"/>
      <c r="K5" s="200"/>
    </row>
    <row r="6" spans="1:11" ht="12" thickBot="1" x14ac:dyDescent="0.25">
      <c r="A6" s="9" t="s">
        <v>0</v>
      </c>
      <c r="B6" s="10" t="s">
        <v>1</v>
      </c>
      <c r="C6" s="11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201</v>
      </c>
      <c r="I6" s="10" t="s">
        <v>220</v>
      </c>
      <c r="J6" s="197" t="s">
        <v>228</v>
      </c>
      <c r="K6" s="201"/>
    </row>
    <row r="7" spans="1:11" ht="12" thickBot="1" x14ac:dyDescent="0.25">
      <c r="A7" s="12" t="s">
        <v>7</v>
      </c>
      <c r="B7" s="12" t="s">
        <v>7</v>
      </c>
      <c r="C7" s="12" t="s">
        <v>7</v>
      </c>
      <c r="D7" s="12" t="s">
        <v>7</v>
      </c>
      <c r="E7" s="13" t="s">
        <v>7</v>
      </c>
      <c r="F7" s="1"/>
      <c r="G7" s="1"/>
    </row>
    <row r="8" spans="1:11" ht="12" thickBot="1" x14ac:dyDescent="0.25">
      <c r="A8" s="14" t="s">
        <v>8</v>
      </c>
      <c r="B8" s="15"/>
      <c r="C8" s="16"/>
      <c r="D8" s="15"/>
      <c r="E8" s="17">
        <f t="shared" ref="E8:J8" si="0">SUM(E10:E31)</f>
        <v>28525.349332079997</v>
      </c>
      <c r="F8" s="17">
        <f t="shared" si="0"/>
        <v>4010</v>
      </c>
      <c r="G8" s="17">
        <f t="shared" si="0"/>
        <v>4010</v>
      </c>
      <c r="H8" s="17">
        <f t="shared" si="0"/>
        <v>2349</v>
      </c>
      <c r="I8" s="17">
        <f t="shared" si="0"/>
        <v>2419</v>
      </c>
      <c r="J8" s="198">
        <f t="shared" si="0"/>
        <v>2119.9821149999998</v>
      </c>
      <c r="K8" s="202"/>
    </row>
    <row r="9" spans="1:11" x14ac:dyDescent="0.2">
      <c r="A9" s="18"/>
      <c r="B9" s="18"/>
      <c r="C9" s="18"/>
      <c r="D9" s="18"/>
      <c r="E9" s="18"/>
      <c r="F9" s="1"/>
      <c r="G9" s="1"/>
    </row>
    <row r="10" spans="1:11" x14ac:dyDescent="0.2">
      <c r="A10" s="19" t="s">
        <v>9</v>
      </c>
      <c r="B10" s="20"/>
      <c r="C10" s="21" t="s">
        <v>10</v>
      </c>
      <c r="D10" s="21" t="s">
        <v>17</v>
      </c>
      <c r="E10" s="22">
        <v>53</v>
      </c>
      <c r="F10" s="23">
        <v>0</v>
      </c>
      <c r="G10" s="23">
        <v>0</v>
      </c>
      <c r="H10" s="23">
        <v>51</v>
      </c>
      <c r="I10" s="23">
        <v>51</v>
      </c>
      <c r="J10" s="48">
        <v>0</v>
      </c>
    </row>
    <row r="11" spans="1:11" x14ac:dyDescent="0.2">
      <c r="A11" s="204" t="s">
        <v>240</v>
      </c>
      <c r="B11" s="181"/>
      <c r="C11" s="178" t="s">
        <v>10</v>
      </c>
      <c r="D11" s="178" t="s">
        <v>11</v>
      </c>
      <c r="E11" s="179">
        <v>977</v>
      </c>
      <c r="F11" s="205">
        <v>0</v>
      </c>
      <c r="G11" s="205">
        <v>0</v>
      </c>
      <c r="H11" s="205">
        <v>0</v>
      </c>
      <c r="I11" s="205">
        <v>0</v>
      </c>
      <c r="J11" s="206">
        <v>500</v>
      </c>
    </row>
    <row r="12" spans="1:11" x14ac:dyDescent="0.2">
      <c r="A12" s="19" t="s">
        <v>12</v>
      </c>
      <c r="B12" s="20"/>
      <c r="C12" s="21" t="s">
        <v>10</v>
      </c>
      <c r="D12" s="21" t="s">
        <v>11</v>
      </c>
      <c r="E12" s="22">
        <v>38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</row>
    <row r="13" spans="1:11" x14ac:dyDescent="0.2">
      <c r="A13" s="19" t="s">
        <v>13</v>
      </c>
      <c r="B13" s="20"/>
      <c r="C13" s="21" t="s">
        <v>14</v>
      </c>
      <c r="D13" s="21" t="s">
        <v>11</v>
      </c>
      <c r="E13" s="22">
        <v>202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</row>
    <row r="14" spans="1:11" x14ac:dyDescent="0.2">
      <c r="A14" s="19" t="s">
        <v>15</v>
      </c>
      <c r="B14" s="20"/>
      <c r="C14" s="24" t="s">
        <v>14</v>
      </c>
      <c r="D14" s="24" t="s">
        <v>11</v>
      </c>
      <c r="E14" s="25">
        <v>82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</row>
    <row r="15" spans="1:11" x14ac:dyDescent="0.2">
      <c r="A15" s="19" t="s">
        <v>18</v>
      </c>
      <c r="B15" s="20"/>
      <c r="C15" s="21" t="s">
        <v>10</v>
      </c>
      <c r="D15" s="21" t="s">
        <v>17</v>
      </c>
      <c r="E15" s="22">
        <v>391</v>
      </c>
      <c r="F15" s="26">
        <v>117</v>
      </c>
      <c r="G15" s="26">
        <v>117</v>
      </c>
      <c r="H15" s="26">
        <v>98</v>
      </c>
      <c r="I15" s="26">
        <v>98</v>
      </c>
      <c r="J15" s="186">
        <v>0</v>
      </c>
    </row>
    <row r="16" spans="1:11" x14ac:dyDescent="0.2">
      <c r="A16" s="27" t="s">
        <v>19</v>
      </c>
      <c r="B16" s="28"/>
      <c r="C16" s="29" t="s">
        <v>10</v>
      </c>
      <c r="D16" s="29" t="s">
        <v>17</v>
      </c>
      <c r="E16" s="30">
        <v>1066</v>
      </c>
      <c r="F16" s="26">
        <v>250</v>
      </c>
      <c r="G16" s="26">
        <v>250</v>
      </c>
      <c r="H16" s="26">
        <v>200</v>
      </c>
      <c r="I16" s="26">
        <v>200</v>
      </c>
      <c r="J16" s="186">
        <v>106</v>
      </c>
    </row>
    <row r="17" spans="1:10" x14ac:dyDescent="0.2">
      <c r="A17" s="176" t="s">
        <v>229</v>
      </c>
      <c r="B17" s="177"/>
      <c r="C17" s="178" t="s">
        <v>10</v>
      </c>
      <c r="D17" s="178" t="s">
        <v>17</v>
      </c>
      <c r="E17" s="179">
        <f>6.3*177.721</f>
        <v>1119.6423</v>
      </c>
      <c r="F17" s="180">
        <v>0</v>
      </c>
      <c r="G17" s="180">
        <v>0</v>
      </c>
      <c r="H17" s="180">
        <v>0</v>
      </c>
      <c r="I17" s="180">
        <v>0</v>
      </c>
      <c r="J17" s="182">
        <f>E17*5%</f>
        <v>55.982115</v>
      </c>
    </row>
    <row r="18" spans="1:10" x14ac:dyDescent="0.2">
      <c r="A18" s="27" t="s">
        <v>20</v>
      </c>
      <c r="B18" s="28"/>
      <c r="C18" s="29" t="s">
        <v>21</v>
      </c>
      <c r="D18" s="29" t="s">
        <v>11</v>
      </c>
      <c r="E18" s="30">
        <f>2406480*177.721/1000000</f>
        <v>427.68203208</v>
      </c>
      <c r="F18" s="26">
        <v>100</v>
      </c>
      <c r="G18" s="26">
        <v>100</v>
      </c>
      <c r="H18" s="26">
        <v>100</v>
      </c>
      <c r="I18" s="26">
        <v>100</v>
      </c>
      <c r="J18" s="26">
        <v>50</v>
      </c>
    </row>
    <row r="19" spans="1:10" x14ac:dyDescent="0.2">
      <c r="A19" s="176" t="s">
        <v>225</v>
      </c>
      <c r="B19" s="181"/>
      <c r="C19" s="178" t="s">
        <v>24</v>
      </c>
      <c r="D19" s="178" t="s">
        <v>203</v>
      </c>
      <c r="E19" s="179">
        <f>15*177.721</f>
        <v>2665.8150000000001</v>
      </c>
      <c r="F19" s="180"/>
      <c r="G19" s="180"/>
      <c r="H19" s="180">
        <v>0</v>
      </c>
      <c r="I19" s="180">
        <v>70</v>
      </c>
      <c r="J19" s="182">
        <v>137</v>
      </c>
    </row>
    <row r="20" spans="1:10" x14ac:dyDescent="0.2">
      <c r="A20" s="28" t="s">
        <v>23</v>
      </c>
      <c r="B20" s="29"/>
      <c r="C20" s="29" t="s">
        <v>24</v>
      </c>
      <c r="D20" s="29" t="s">
        <v>17</v>
      </c>
      <c r="E20" s="30">
        <f>6*177.721</f>
        <v>1066.326</v>
      </c>
      <c r="F20" s="26">
        <v>101</v>
      </c>
      <c r="G20" s="26">
        <v>101</v>
      </c>
      <c r="H20" s="26">
        <v>0</v>
      </c>
      <c r="I20" s="26">
        <v>0</v>
      </c>
      <c r="J20" s="186">
        <v>0</v>
      </c>
    </row>
    <row r="21" spans="1:10" x14ac:dyDescent="0.2">
      <c r="A21" s="19" t="s">
        <v>25</v>
      </c>
      <c r="B21" s="31"/>
      <c r="C21" s="21" t="s">
        <v>26</v>
      </c>
      <c r="D21" s="21" t="s">
        <v>17</v>
      </c>
      <c r="E21" s="22">
        <v>807</v>
      </c>
      <c r="F21" s="26">
        <v>0</v>
      </c>
      <c r="G21" s="26">
        <v>0</v>
      </c>
      <c r="H21" s="26">
        <v>0</v>
      </c>
      <c r="I21" s="26">
        <v>0</v>
      </c>
      <c r="J21" s="186">
        <v>0</v>
      </c>
    </row>
    <row r="22" spans="1:10" x14ac:dyDescent="0.2">
      <c r="A22" s="19" t="s">
        <v>27</v>
      </c>
      <c r="B22" s="21"/>
      <c r="C22" s="21" t="s">
        <v>26</v>
      </c>
      <c r="D22" s="21" t="s">
        <v>17</v>
      </c>
      <c r="E22" s="22">
        <v>888</v>
      </c>
      <c r="F22" s="26">
        <v>78</v>
      </c>
      <c r="G22" s="26">
        <v>0</v>
      </c>
      <c r="H22" s="26">
        <v>0</v>
      </c>
      <c r="I22" s="26">
        <v>0</v>
      </c>
      <c r="J22" s="186">
        <v>0</v>
      </c>
    </row>
    <row r="23" spans="1:10" x14ac:dyDescent="0.2">
      <c r="A23" s="27" t="s">
        <v>28</v>
      </c>
      <c r="B23" s="28"/>
      <c r="C23" s="29" t="s">
        <v>29</v>
      </c>
      <c r="D23" s="29" t="s">
        <v>17</v>
      </c>
      <c r="E23" s="30">
        <v>2786</v>
      </c>
      <c r="F23" s="26">
        <v>170</v>
      </c>
      <c r="G23" s="26">
        <v>170</v>
      </c>
      <c r="H23" s="26">
        <v>30</v>
      </c>
      <c r="I23" s="26">
        <v>30</v>
      </c>
      <c r="J23" s="186">
        <v>0</v>
      </c>
    </row>
    <row r="24" spans="1:10" x14ac:dyDescent="0.2">
      <c r="A24" s="32" t="s">
        <v>30</v>
      </c>
      <c r="B24" s="20" t="s">
        <v>31</v>
      </c>
      <c r="C24" s="21" t="s">
        <v>29</v>
      </c>
      <c r="D24" s="21" t="s">
        <v>11</v>
      </c>
      <c r="E24" s="22">
        <v>3380</v>
      </c>
      <c r="F24" s="26">
        <v>250</v>
      </c>
      <c r="G24" s="26">
        <v>250</v>
      </c>
      <c r="H24" s="26">
        <v>150</v>
      </c>
      <c r="I24" s="26">
        <v>150</v>
      </c>
      <c r="J24" s="26">
        <v>200</v>
      </c>
    </row>
    <row r="25" spans="1:10" x14ac:dyDescent="0.2">
      <c r="A25" s="19" t="s">
        <v>32</v>
      </c>
      <c r="B25" s="20"/>
      <c r="C25" s="21" t="s">
        <v>33</v>
      </c>
      <c r="D25" s="21" t="s">
        <v>11</v>
      </c>
      <c r="E25" s="22">
        <v>710.88400000000001</v>
      </c>
      <c r="F25" s="26">
        <v>100</v>
      </c>
      <c r="G25" s="26">
        <v>100</v>
      </c>
      <c r="H25" s="26">
        <v>0</v>
      </c>
      <c r="I25" s="26">
        <v>0</v>
      </c>
      <c r="J25" s="26">
        <v>0</v>
      </c>
    </row>
    <row r="26" spans="1:10" x14ac:dyDescent="0.2">
      <c r="A26" s="33" t="s">
        <v>34</v>
      </c>
      <c r="B26" s="34"/>
      <c r="C26" s="35" t="s">
        <v>24</v>
      </c>
      <c r="D26" s="35" t="s">
        <v>17</v>
      </c>
      <c r="E26" s="36">
        <v>446</v>
      </c>
      <c r="F26" s="37">
        <v>44</v>
      </c>
      <c r="G26" s="37">
        <v>44</v>
      </c>
      <c r="H26" s="37">
        <v>145</v>
      </c>
      <c r="I26" s="37">
        <v>145</v>
      </c>
      <c r="J26" s="187">
        <v>100</v>
      </c>
    </row>
    <row r="27" spans="1:10" x14ac:dyDescent="0.2">
      <c r="A27" s="33" t="s">
        <v>34</v>
      </c>
      <c r="B27" s="34"/>
      <c r="C27" s="35" t="s">
        <v>24</v>
      </c>
      <c r="D27" s="35" t="s">
        <v>35</v>
      </c>
      <c r="E27" s="36">
        <v>888</v>
      </c>
      <c r="F27" s="37">
        <v>0</v>
      </c>
      <c r="G27" s="37">
        <v>78</v>
      </c>
      <c r="H27" s="37">
        <v>75</v>
      </c>
      <c r="I27" s="37">
        <v>75</v>
      </c>
      <c r="J27" s="37">
        <v>71</v>
      </c>
    </row>
    <row r="28" spans="1:10" x14ac:dyDescent="0.2">
      <c r="A28" s="27" t="s">
        <v>36</v>
      </c>
      <c r="B28" s="28"/>
      <c r="C28" s="29" t="s">
        <v>24</v>
      </c>
      <c r="D28" s="29" t="s">
        <v>11</v>
      </c>
      <c r="E28" s="30">
        <v>3554</v>
      </c>
      <c r="F28" s="38">
        <v>1750</v>
      </c>
      <c r="G28" s="38">
        <v>1750</v>
      </c>
      <c r="H28" s="38">
        <v>750</v>
      </c>
      <c r="I28" s="38">
        <v>750</v>
      </c>
      <c r="J28" s="38">
        <v>150</v>
      </c>
    </row>
    <row r="29" spans="1:10" x14ac:dyDescent="0.2">
      <c r="A29" s="19" t="s">
        <v>37</v>
      </c>
      <c r="B29" s="20"/>
      <c r="C29" s="21" t="s">
        <v>29</v>
      </c>
      <c r="D29" s="21" t="s">
        <v>11</v>
      </c>
      <c r="E29" s="22">
        <v>902</v>
      </c>
      <c r="F29" s="26">
        <v>100</v>
      </c>
      <c r="G29" s="26">
        <v>100</v>
      </c>
      <c r="H29" s="26">
        <v>0</v>
      </c>
      <c r="I29" s="26">
        <v>0</v>
      </c>
      <c r="J29" s="26">
        <v>0</v>
      </c>
    </row>
    <row r="30" spans="1:10" x14ac:dyDescent="0.2">
      <c r="A30" s="19" t="s">
        <v>38</v>
      </c>
      <c r="B30" s="20"/>
      <c r="C30" s="21" t="s">
        <v>39</v>
      </c>
      <c r="D30" s="21" t="s">
        <v>11</v>
      </c>
      <c r="E30" s="22">
        <v>675</v>
      </c>
      <c r="F30" s="26">
        <v>650</v>
      </c>
      <c r="G30" s="26">
        <v>650</v>
      </c>
      <c r="H30" s="26">
        <v>650</v>
      </c>
      <c r="I30" s="26">
        <v>650</v>
      </c>
      <c r="J30" s="26">
        <v>650</v>
      </c>
    </row>
    <row r="31" spans="1:10" x14ac:dyDescent="0.2">
      <c r="A31" s="39" t="s">
        <v>40</v>
      </c>
      <c r="B31" s="40" t="s">
        <v>7</v>
      </c>
      <c r="C31" s="41" t="s">
        <v>41</v>
      </c>
      <c r="D31" s="41" t="s">
        <v>11</v>
      </c>
      <c r="E31" s="42">
        <v>5400</v>
      </c>
      <c r="F31" s="23">
        <v>300</v>
      </c>
      <c r="G31" s="23">
        <v>300</v>
      </c>
      <c r="H31" s="23">
        <v>100</v>
      </c>
      <c r="I31" s="23">
        <v>100</v>
      </c>
      <c r="J31" s="23">
        <v>100</v>
      </c>
    </row>
    <row r="32" spans="1:10" ht="12" thickBot="1" x14ac:dyDescent="0.25">
      <c r="A32" s="43" t="s">
        <v>7</v>
      </c>
      <c r="B32" s="43" t="s">
        <v>7</v>
      </c>
      <c r="C32" s="44" t="s">
        <v>7</v>
      </c>
      <c r="D32" s="44" t="s">
        <v>7</v>
      </c>
      <c r="E32" s="44" t="s">
        <v>7</v>
      </c>
      <c r="F32" s="1"/>
      <c r="G32" s="1"/>
    </row>
    <row r="33" spans="1:11" ht="12" thickBot="1" x14ac:dyDescent="0.25">
      <c r="A33" s="45" t="s">
        <v>42</v>
      </c>
      <c r="B33" s="46"/>
      <c r="C33" s="46"/>
      <c r="D33" s="47"/>
      <c r="E33" s="17">
        <f t="shared" ref="E33:J33" si="1">SUM(E35:E43)</f>
        <v>3008.4041799999995</v>
      </c>
      <c r="F33" s="17">
        <f t="shared" si="1"/>
        <v>481</v>
      </c>
      <c r="G33" s="17">
        <f t="shared" si="1"/>
        <v>481</v>
      </c>
      <c r="H33" s="17">
        <f t="shared" si="1"/>
        <v>156</v>
      </c>
      <c r="I33" s="17">
        <f t="shared" si="1"/>
        <v>156</v>
      </c>
      <c r="J33" s="198">
        <f t="shared" si="1"/>
        <v>256</v>
      </c>
      <c r="K33" s="202"/>
    </row>
    <row r="34" spans="1:11" x14ac:dyDescent="0.2">
      <c r="A34" s="43" t="s">
        <v>7</v>
      </c>
      <c r="B34" s="43" t="s">
        <v>7</v>
      </c>
      <c r="C34" s="44" t="s">
        <v>7</v>
      </c>
      <c r="D34" s="44" t="s">
        <v>7</v>
      </c>
      <c r="E34" s="44" t="s">
        <v>7</v>
      </c>
      <c r="F34" s="1"/>
      <c r="G34" s="1"/>
    </row>
    <row r="35" spans="1:11" x14ac:dyDescent="0.2">
      <c r="A35" s="19" t="s">
        <v>43</v>
      </c>
      <c r="B35" s="20"/>
      <c r="C35" s="21" t="s">
        <v>44</v>
      </c>
      <c r="D35" s="21" t="s">
        <v>11</v>
      </c>
      <c r="E35" s="22">
        <v>956.13897999999995</v>
      </c>
      <c r="F35" s="48">
        <v>150</v>
      </c>
      <c r="G35" s="48">
        <v>150</v>
      </c>
      <c r="H35" s="48">
        <v>0</v>
      </c>
      <c r="I35" s="48">
        <v>0</v>
      </c>
      <c r="J35" s="48">
        <v>0</v>
      </c>
    </row>
    <row r="36" spans="1:11" x14ac:dyDescent="0.2">
      <c r="A36" s="19" t="s">
        <v>45</v>
      </c>
      <c r="B36" s="21"/>
      <c r="C36" s="21" t="s">
        <v>44</v>
      </c>
      <c r="D36" s="21" t="s">
        <v>11</v>
      </c>
      <c r="E36" s="22">
        <v>667</v>
      </c>
      <c r="F36" s="48">
        <v>50</v>
      </c>
      <c r="G36" s="48">
        <v>50</v>
      </c>
      <c r="H36" s="48">
        <v>50</v>
      </c>
      <c r="I36" s="48">
        <v>50</v>
      </c>
      <c r="J36" s="48">
        <v>50</v>
      </c>
    </row>
    <row r="37" spans="1:11" x14ac:dyDescent="0.2">
      <c r="A37" s="19" t="s">
        <v>46</v>
      </c>
      <c r="B37" s="21"/>
      <c r="C37" s="21" t="s">
        <v>47</v>
      </c>
      <c r="D37" s="21" t="s">
        <v>11</v>
      </c>
      <c r="E37" s="22">
        <v>29</v>
      </c>
      <c r="F37" s="48">
        <v>20</v>
      </c>
      <c r="G37" s="48">
        <v>20</v>
      </c>
      <c r="H37" s="48">
        <v>20</v>
      </c>
      <c r="I37" s="48">
        <v>20</v>
      </c>
      <c r="J37" s="48">
        <v>20</v>
      </c>
    </row>
    <row r="38" spans="1:11" x14ac:dyDescent="0.2">
      <c r="A38" s="49" t="s">
        <v>48</v>
      </c>
      <c r="B38" s="29"/>
      <c r="C38" s="29" t="s">
        <v>49</v>
      </c>
      <c r="D38" s="29" t="s">
        <v>11</v>
      </c>
      <c r="E38" s="30">
        <v>109</v>
      </c>
      <c r="F38" s="48">
        <v>109</v>
      </c>
      <c r="G38" s="48">
        <v>109</v>
      </c>
      <c r="H38" s="48">
        <v>0</v>
      </c>
      <c r="I38" s="48">
        <v>0</v>
      </c>
      <c r="J38" s="48">
        <v>0</v>
      </c>
    </row>
    <row r="39" spans="1:11" x14ac:dyDescent="0.2">
      <c r="A39" s="49" t="s">
        <v>50</v>
      </c>
      <c r="B39" s="29"/>
      <c r="C39" s="29" t="s">
        <v>49</v>
      </c>
      <c r="D39" s="29" t="s">
        <v>11</v>
      </c>
      <c r="E39" s="30">
        <v>66</v>
      </c>
      <c r="F39" s="48">
        <v>66</v>
      </c>
      <c r="G39" s="48">
        <v>66</v>
      </c>
      <c r="H39" s="48">
        <v>0</v>
      </c>
      <c r="I39" s="48">
        <v>0</v>
      </c>
      <c r="J39" s="48">
        <v>0</v>
      </c>
    </row>
    <row r="40" spans="1:11" x14ac:dyDescent="0.2">
      <c r="A40" s="49" t="s">
        <v>51</v>
      </c>
      <c r="B40" s="29"/>
      <c r="C40" s="29" t="s">
        <v>49</v>
      </c>
      <c r="D40" s="29" t="s">
        <v>11</v>
      </c>
      <c r="E40" s="30">
        <v>29</v>
      </c>
      <c r="F40" s="48">
        <v>29</v>
      </c>
      <c r="G40" s="48">
        <v>29</v>
      </c>
      <c r="H40" s="48">
        <v>29</v>
      </c>
      <c r="I40" s="48">
        <v>29</v>
      </c>
      <c r="J40" s="48">
        <v>29</v>
      </c>
    </row>
    <row r="41" spans="1:11" x14ac:dyDescent="0.2">
      <c r="A41" s="49" t="s">
        <v>52</v>
      </c>
      <c r="B41" s="29"/>
      <c r="C41" s="29" t="s">
        <v>49</v>
      </c>
      <c r="D41" s="29" t="s">
        <v>11</v>
      </c>
      <c r="E41" s="30">
        <v>341</v>
      </c>
      <c r="F41" s="48">
        <v>57</v>
      </c>
      <c r="G41" s="48">
        <v>57</v>
      </c>
      <c r="H41" s="48">
        <v>57</v>
      </c>
      <c r="I41" s="48">
        <v>57</v>
      </c>
      <c r="J41" s="48">
        <v>57</v>
      </c>
    </row>
    <row r="42" spans="1:11" x14ac:dyDescent="0.2">
      <c r="A42" s="181" t="s">
        <v>233</v>
      </c>
      <c r="B42" s="178"/>
      <c r="C42" s="178" t="s">
        <v>29</v>
      </c>
      <c r="D42" s="178" t="s">
        <v>11</v>
      </c>
      <c r="E42" s="179">
        <f>1.2*177.721</f>
        <v>213.26519999999999</v>
      </c>
      <c r="F42" s="182"/>
      <c r="G42" s="182"/>
      <c r="H42" s="182"/>
      <c r="I42" s="182"/>
      <c r="J42" s="182">
        <v>100</v>
      </c>
    </row>
    <row r="43" spans="1:11" x14ac:dyDescent="0.2">
      <c r="A43" s="19" t="s">
        <v>53</v>
      </c>
      <c r="B43" s="21"/>
      <c r="C43" s="21" t="s">
        <v>54</v>
      </c>
      <c r="D43" s="21" t="s">
        <v>11</v>
      </c>
      <c r="E43" s="22">
        <v>598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</row>
    <row r="44" spans="1:11" ht="12" thickBot="1" x14ac:dyDescent="0.25">
      <c r="A44" s="43" t="s">
        <v>7</v>
      </c>
      <c r="B44" s="43" t="s">
        <v>7</v>
      </c>
      <c r="C44" s="44" t="s">
        <v>7</v>
      </c>
      <c r="D44" s="44" t="s">
        <v>7</v>
      </c>
      <c r="E44" s="44" t="s">
        <v>7</v>
      </c>
      <c r="F44" s="1"/>
      <c r="G44" s="1"/>
    </row>
    <row r="45" spans="1:11" ht="12" thickBot="1" x14ac:dyDescent="0.25">
      <c r="A45" s="14" t="s">
        <v>55</v>
      </c>
      <c r="B45" s="15"/>
      <c r="C45" s="50"/>
      <c r="D45" s="47"/>
      <c r="E45" s="17">
        <f t="shared" ref="E45:J45" si="2">SUM(E47:E75)</f>
        <v>141863.28899999999</v>
      </c>
      <c r="F45" s="17">
        <f t="shared" si="2"/>
        <v>7611</v>
      </c>
      <c r="G45" s="17">
        <f t="shared" si="2"/>
        <v>7611</v>
      </c>
      <c r="H45" s="17">
        <f t="shared" si="2"/>
        <v>2740</v>
      </c>
      <c r="I45" s="17">
        <f t="shared" si="2"/>
        <v>3640</v>
      </c>
      <c r="J45" s="198">
        <f t="shared" si="2"/>
        <v>6703</v>
      </c>
      <c r="K45" s="202"/>
    </row>
    <row r="46" spans="1:11" x14ac:dyDescent="0.2">
      <c r="A46" s="43" t="s">
        <v>7</v>
      </c>
      <c r="B46" s="43" t="s">
        <v>7</v>
      </c>
      <c r="C46" s="44" t="s">
        <v>7</v>
      </c>
      <c r="D46" s="44" t="s">
        <v>7</v>
      </c>
      <c r="E46" s="44" t="s">
        <v>7</v>
      </c>
      <c r="F46" s="1"/>
      <c r="G46" s="1"/>
    </row>
    <row r="47" spans="1:11" x14ac:dyDescent="0.2">
      <c r="A47" s="19" t="s">
        <v>56</v>
      </c>
      <c r="B47" s="23"/>
      <c r="C47" s="21" t="s">
        <v>57</v>
      </c>
      <c r="D47" s="21" t="s">
        <v>17</v>
      </c>
      <c r="E47" s="22">
        <v>5268</v>
      </c>
      <c r="F47" s="26">
        <v>600</v>
      </c>
      <c r="G47" s="26">
        <v>600</v>
      </c>
      <c r="H47" s="26">
        <v>400</v>
      </c>
      <c r="I47" s="26">
        <v>400</v>
      </c>
      <c r="J47" s="186">
        <v>433</v>
      </c>
    </row>
    <row r="48" spans="1:11" x14ac:dyDescent="0.2">
      <c r="A48" s="19" t="s">
        <v>58</v>
      </c>
      <c r="B48" s="31"/>
      <c r="C48" s="21" t="s">
        <v>24</v>
      </c>
      <c r="D48" s="21" t="s">
        <v>17</v>
      </c>
      <c r="E48" s="22">
        <v>4167</v>
      </c>
      <c r="F48" s="26">
        <v>643</v>
      </c>
      <c r="G48" s="26">
        <v>643</v>
      </c>
      <c r="H48" s="26">
        <v>399</v>
      </c>
      <c r="I48" s="26">
        <v>399</v>
      </c>
      <c r="J48" s="186">
        <v>177</v>
      </c>
    </row>
    <row r="49" spans="1:14" x14ac:dyDescent="0.2">
      <c r="A49" s="19" t="s">
        <v>56</v>
      </c>
      <c r="B49" s="31"/>
      <c r="C49" s="21" t="s">
        <v>59</v>
      </c>
      <c r="D49" s="21" t="s">
        <v>17</v>
      </c>
      <c r="E49" s="22">
        <v>4776</v>
      </c>
      <c r="F49" s="26">
        <v>500</v>
      </c>
      <c r="G49" s="26">
        <v>500</v>
      </c>
      <c r="H49" s="26">
        <v>300</v>
      </c>
      <c r="I49" s="26">
        <v>300</v>
      </c>
      <c r="J49" s="186">
        <v>391</v>
      </c>
    </row>
    <row r="50" spans="1:14" x14ac:dyDescent="0.2">
      <c r="A50" s="51" t="s">
        <v>204</v>
      </c>
      <c r="B50" s="52"/>
      <c r="C50" s="53" t="s">
        <v>29</v>
      </c>
      <c r="D50" s="53" t="s">
        <v>17</v>
      </c>
      <c r="E50" s="54">
        <v>2602</v>
      </c>
      <c r="F50" s="26">
        <v>0</v>
      </c>
      <c r="G50" s="26">
        <v>0</v>
      </c>
      <c r="H50" s="26">
        <v>0</v>
      </c>
      <c r="I50" s="26">
        <v>0</v>
      </c>
      <c r="J50" s="186">
        <v>0</v>
      </c>
      <c r="N50" s="128"/>
    </row>
    <row r="51" spans="1:14" x14ac:dyDescent="0.2">
      <c r="A51" s="19" t="s">
        <v>60</v>
      </c>
      <c r="B51" s="21" t="s">
        <v>61</v>
      </c>
      <c r="C51" s="21" t="s">
        <v>57</v>
      </c>
      <c r="D51" s="21" t="s">
        <v>17</v>
      </c>
      <c r="E51" s="22">
        <v>17322</v>
      </c>
      <c r="F51" s="26">
        <v>400</v>
      </c>
      <c r="G51" s="26">
        <v>400</v>
      </c>
      <c r="H51" s="26">
        <v>200</v>
      </c>
      <c r="I51" s="26">
        <v>200</v>
      </c>
      <c r="J51" s="186">
        <v>391</v>
      </c>
    </row>
    <row r="52" spans="1:14" x14ac:dyDescent="0.2">
      <c r="A52" s="19" t="s">
        <v>60</v>
      </c>
      <c r="B52" s="21" t="s">
        <v>61</v>
      </c>
      <c r="C52" s="21" t="s">
        <v>59</v>
      </c>
      <c r="D52" s="21" t="s">
        <v>17</v>
      </c>
      <c r="E52" s="22">
        <v>3389</v>
      </c>
      <c r="F52" s="26">
        <v>500</v>
      </c>
      <c r="G52" s="26">
        <v>500</v>
      </c>
      <c r="H52" s="26">
        <v>200</v>
      </c>
      <c r="I52" s="26">
        <v>200</v>
      </c>
      <c r="J52" s="186">
        <v>300</v>
      </c>
    </row>
    <row r="53" spans="1:14" x14ac:dyDescent="0.2">
      <c r="A53" s="19" t="s">
        <v>62</v>
      </c>
      <c r="B53" s="21" t="s">
        <v>61</v>
      </c>
      <c r="C53" s="21" t="s">
        <v>57</v>
      </c>
      <c r="D53" s="21" t="s">
        <v>17</v>
      </c>
      <c r="E53" s="22">
        <v>5845</v>
      </c>
      <c r="F53" s="26">
        <v>0</v>
      </c>
      <c r="G53" s="26">
        <v>0</v>
      </c>
      <c r="H53" s="26"/>
      <c r="I53" s="26"/>
      <c r="J53" s="186">
        <v>0</v>
      </c>
    </row>
    <row r="54" spans="1:14" x14ac:dyDescent="0.2">
      <c r="A54" s="19" t="s">
        <v>63</v>
      </c>
      <c r="B54" s="21" t="s">
        <v>61</v>
      </c>
      <c r="C54" s="21" t="s">
        <v>57</v>
      </c>
      <c r="D54" s="21" t="s">
        <v>17</v>
      </c>
      <c r="E54" s="22">
        <v>11690</v>
      </c>
      <c r="F54" s="26">
        <v>600</v>
      </c>
      <c r="G54" s="26">
        <v>600</v>
      </c>
      <c r="H54" s="26">
        <v>300</v>
      </c>
      <c r="I54" s="26">
        <v>300</v>
      </c>
      <c r="J54" s="186">
        <v>391</v>
      </c>
      <c r="L54" s="184"/>
    </row>
    <row r="55" spans="1:14" x14ac:dyDescent="0.2">
      <c r="A55" s="19" t="s">
        <v>64</v>
      </c>
      <c r="B55" s="21" t="s">
        <v>61</v>
      </c>
      <c r="C55" s="21" t="s">
        <v>65</v>
      </c>
      <c r="D55" s="21" t="s">
        <v>17</v>
      </c>
      <c r="E55" s="22">
        <v>7570</v>
      </c>
      <c r="F55" s="26">
        <v>1618</v>
      </c>
      <c r="G55" s="26">
        <v>1618</v>
      </c>
      <c r="H55" s="26">
        <v>0</v>
      </c>
      <c r="I55" s="26">
        <v>0</v>
      </c>
      <c r="J55" s="186">
        <v>0</v>
      </c>
    </row>
    <row r="56" spans="1:14" x14ac:dyDescent="0.2">
      <c r="A56" s="19" t="s">
        <v>66</v>
      </c>
      <c r="B56" s="21"/>
      <c r="C56" s="21" t="s">
        <v>41</v>
      </c>
      <c r="D56" s="21" t="s">
        <v>11</v>
      </c>
      <c r="E56" s="22">
        <v>4900</v>
      </c>
      <c r="F56" s="48">
        <v>200</v>
      </c>
      <c r="G56" s="48">
        <v>200</v>
      </c>
      <c r="H56" s="48">
        <v>100</v>
      </c>
      <c r="I56" s="48">
        <v>100</v>
      </c>
      <c r="J56" s="48">
        <v>100</v>
      </c>
    </row>
    <row r="57" spans="1:14" x14ac:dyDescent="0.2">
      <c r="A57" s="176" t="s">
        <v>232</v>
      </c>
      <c r="B57" s="178"/>
      <c r="C57" s="178" t="s">
        <v>41</v>
      </c>
      <c r="D57" s="178" t="s">
        <v>203</v>
      </c>
      <c r="E57" s="179">
        <f>79200000*196/1000000</f>
        <v>15523.2</v>
      </c>
      <c r="F57" s="182"/>
      <c r="G57" s="182"/>
      <c r="H57" s="182"/>
      <c r="I57" s="182"/>
      <c r="J57" s="182">
        <v>2879</v>
      </c>
    </row>
    <row r="58" spans="1:14" x14ac:dyDescent="0.2">
      <c r="A58" s="155" t="s">
        <v>226</v>
      </c>
      <c r="B58" s="157"/>
      <c r="C58" s="157" t="s">
        <v>41</v>
      </c>
      <c r="D58" s="157" t="s">
        <v>11</v>
      </c>
      <c r="E58" s="159">
        <v>1300</v>
      </c>
      <c r="F58" s="158"/>
      <c r="G58" s="158"/>
      <c r="H58" s="158"/>
      <c r="I58" s="158">
        <v>400</v>
      </c>
      <c r="J58" s="158">
        <v>400</v>
      </c>
    </row>
    <row r="59" spans="1:14" x14ac:dyDescent="0.2">
      <c r="A59" s="19" t="s">
        <v>67</v>
      </c>
      <c r="B59" s="20"/>
      <c r="C59" s="21" t="s">
        <v>68</v>
      </c>
      <c r="D59" s="21" t="s">
        <v>11</v>
      </c>
      <c r="E59" s="21">
        <v>1058</v>
      </c>
      <c r="F59" s="48">
        <v>50</v>
      </c>
      <c r="G59" s="48">
        <v>50</v>
      </c>
      <c r="H59" s="48">
        <v>50</v>
      </c>
      <c r="I59" s="48">
        <v>50</v>
      </c>
      <c r="J59" s="48">
        <v>50</v>
      </c>
    </row>
    <row r="60" spans="1:14" x14ac:dyDescent="0.2">
      <c r="A60" s="27" t="s">
        <v>69</v>
      </c>
      <c r="B60" s="28"/>
      <c r="C60" s="29" t="s">
        <v>68</v>
      </c>
      <c r="D60" s="29" t="s">
        <v>11</v>
      </c>
      <c r="E60" s="29">
        <f>12*198</f>
        <v>2376</v>
      </c>
      <c r="F60" s="154">
        <v>350</v>
      </c>
      <c r="G60" s="154">
        <v>350</v>
      </c>
      <c r="H60" s="154">
        <v>200</v>
      </c>
      <c r="I60" s="154">
        <v>200</v>
      </c>
      <c r="J60" s="154">
        <v>200</v>
      </c>
    </row>
    <row r="61" spans="1:14" x14ac:dyDescent="0.2">
      <c r="A61" s="27" t="s">
        <v>202</v>
      </c>
      <c r="B61" s="27"/>
      <c r="C61" s="29" t="s">
        <v>68</v>
      </c>
      <c r="D61" s="29" t="s">
        <v>11</v>
      </c>
      <c r="E61" s="29">
        <f>12*200</f>
        <v>2400</v>
      </c>
      <c r="F61" s="154">
        <v>200</v>
      </c>
      <c r="G61" s="154">
        <v>200</v>
      </c>
      <c r="H61" s="154">
        <v>100</v>
      </c>
      <c r="I61" s="154">
        <v>100</v>
      </c>
      <c r="J61" s="154">
        <v>100</v>
      </c>
    </row>
    <row r="62" spans="1:14" x14ac:dyDescent="0.2">
      <c r="A62" s="19" t="s">
        <v>70</v>
      </c>
      <c r="B62" s="20"/>
      <c r="C62" s="21" t="s">
        <v>71</v>
      </c>
      <c r="D62" s="21" t="s">
        <v>11</v>
      </c>
      <c r="E62" s="21">
        <v>1073</v>
      </c>
      <c r="F62" s="48">
        <v>50</v>
      </c>
      <c r="G62" s="48">
        <v>50</v>
      </c>
      <c r="H62" s="48">
        <v>0</v>
      </c>
      <c r="I62" s="48">
        <v>0</v>
      </c>
      <c r="J62" s="48">
        <v>0</v>
      </c>
    </row>
    <row r="63" spans="1:14" x14ac:dyDescent="0.2">
      <c r="A63" s="160" t="s">
        <v>221</v>
      </c>
      <c r="B63" s="156"/>
      <c r="C63" s="157" t="s">
        <v>68</v>
      </c>
      <c r="D63" s="157" t="s">
        <v>11</v>
      </c>
      <c r="E63" s="157">
        <f>4*198</f>
        <v>792</v>
      </c>
      <c r="F63" s="158">
        <v>0</v>
      </c>
      <c r="G63" s="158">
        <v>0</v>
      </c>
      <c r="H63" s="158">
        <v>0</v>
      </c>
      <c r="I63" s="158">
        <v>150</v>
      </c>
      <c r="J63" s="158">
        <v>150</v>
      </c>
    </row>
    <row r="64" spans="1:14" x14ac:dyDescent="0.2">
      <c r="A64" s="160" t="s">
        <v>221</v>
      </c>
      <c r="B64" s="156"/>
      <c r="C64" s="157" t="s">
        <v>68</v>
      </c>
      <c r="D64" s="157" t="s">
        <v>11</v>
      </c>
      <c r="E64" s="159">
        <f>5.2*198</f>
        <v>1029.6000000000001</v>
      </c>
      <c r="F64" s="158"/>
      <c r="G64" s="158"/>
      <c r="H64" s="158"/>
      <c r="I64" s="158">
        <v>100</v>
      </c>
      <c r="J64" s="158">
        <v>100</v>
      </c>
    </row>
    <row r="65" spans="1:11" x14ac:dyDescent="0.2">
      <c r="A65" s="160" t="s">
        <v>222</v>
      </c>
      <c r="B65" s="156"/>
      <c r="C65" s="157" t="s">
        <v>68</v>
      </c>
      <c r="D65" s="157" t="s">
        <v>11</v>
      </c>
      <c r="E65" s="159">
        <f>10*200</f>
        <v>2000</v>
      </c>
      <c r="F65" s="158"/>
      <c r="G65" s="158"/>
      <c r="H65" s="158"/>
      <c r="I65" s="158">
        <v>150</v>
      </c>
      <c r="J65" s="158">
        <v>150</v>
      </c>
    </row>
    <row r="66" spans="1:11" x14ac:dyDescent="0.2">
      <c r="A66" s="160" t="s">
        <v>222</v>
      </c>
      <c r="B66" s="156"/>
      <c r="C66" s="157" t="s">
        <v>68</v>
      </c>
      <c r="D66" s="157" t="s">
        <v>11</v>
      </c>
      <c r="E66" s="159">
        <f>4.8*200</f>
        <v>960</v>
      </c>
      <c r="F66" s="158"/>
      <c r="G66" s="158"/>
      <c r="H66" s="158"/>
      <c r="I66" s="158">
        <v>100</v>
      </c>
      <c r="J66" s="158">
        <v>100</v>
      </c>
    </row>
    <row r="67" spans="1:11" x14ac:dyDescent="0.2">
      <c r="A67" s="19" t="s">
        <v>72</v>
      </c>
      <c r="B67" s="20"/>
      <c r="C67" s="21" t="s">
        <v>68</v>
      </c>
      <c r="D67" s="21" t="s">
        <v>11</v>
      </c>
      <c r="E67" s="21">
        <v>550</v>
      </c>
      <c r="F67" s="26"/>
      <c r="G67" s="26"/>
      <c r="H67" s="26">
        <v>0</v>
      </c>
      <c r="I67" s="26">
        <v>0</v>
      </c>
      <c r="J67" s="26">
        <v>0</v>
      </c>
    </row>
    <row r="68" spans="1:11" x14ac:dyDescent="0.2">
      <c r="A68" s="19" t="s">
        <v>73</v>
      </c>
      <c r="B68" s="20"/>
      <c r="C68" s="21" t="s">
        <v>29</v>
      </c>
      <c r="D68" s="21" t="s">
        <v>11</v>
      </c>
      <c r="E68" s="21">
        <v>956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</row>
    <row r="69" spans="1:11" x14ac:dyDescent="0.2">
      <c r="A69" s="19" t="s">
        <v>74</v>
      </c>
      <c r="B69" s="20"/>
      <c r="C69" s="21" t="s">
        <v>29</v>
      </c>
      <c r="D69" s="21" t="s">
        <v>11</v>
      </c>
      <c r="E69" s="22">
        <v>1599.489</v>
      </c>
      <c r="F69" s="26">
        <v>250</v>
      </c>
      <c r="G69" s="26">
        <v>250</v>
      </c>
      <c r="H69" s="26">
        <v>0</v>
      </c>
      <c r="I69" s="26">
        <v>0</v>
      </c>
      <c r="J69" s="26">
        <v>0</v>
      </c>
    </row>
    <row r="70" spans="1:11" x14ac:dyDescent="0.2">
      <c r="A70" s="19" t="s">
        <v>75</v>
      </c>
      <c r="B70" s="20"/>
      <c r="C70" s="21" t="s">
        <v>29</v>
      </c>
      <c r="D70" s="21" t="s">
        <v>11</v>
      </c>
      <c r="E70" s="21">
        <v>319</v>
      </c>
      <c r="F70" s="26">
        <v>50</v>
      </c>
      <c r="G70" s="26">
        <v>50</v>
      </c>
      <c r="H70" s="26">
        <v>0</v>
      </c>
      <c r="I70" s="26">
        <v>0</v>
      </c>
      <c r="J70" s="26">
        <v>0</v>
      </c>
    </row>
    <row r="71" spans="1:11" x14ac:dyDescent="0.2">
      <c r="A71" s="19" t="s">
        <v>76</v>
      </c>
      <c r="B71" s="20"/>
      <c r="C71" s="21" t="s">
        <v>29</v>
      </c>
      <c r="D71" s="21" t="s">
        <v>11</v>
      </c>
      <c r="E71" s="21">
        <v>963</v>
      </c>
      <c r="F71" s="26">
        <v>50</v>
      </c>
      <c r="G71" s="26">
        <v>50</v>
      </c>
      <c r="H71" s="26">
        <v>0</v>
      </c>
      <c r="I71" s="26">
        <v>0</v>
      </c>
      <c r="J71" s="26">
        <v>0</v>
      </c>
    </row>
    <row r="72" spans="1:11" x14ac:dyDescent="0.2">
      <c r="A72" s="19" t="s">
        <v>77</v>
      </c>
      <c r="B72" s="20"/>
      <c r="C72" s="21" t="s">
        <v>29</v>
      </c>
      <c r="D72" s="21" t="s">
        <v>11</v>
      </c>
      <c r="E72" s="22">
        <v>13000</v>
      </c>
      <c r="F72" s="26">
        <v>100</v>
      </c>
      <c r="G72" s="26">
        <v>100</v>
      </c>
      <c r="H72" s="26">
        <v>100</v>
      </c>
      <c r="I72" s="26">
        <v>100</v>
      </c>
      <c r="J72" s="26">
        <v>100</v>
      </c>
    </row>
    <row r="73" spans="1:11" x14ac:dyDescent="0.2">
      <c r="A73" s="27" t="s">
        <v>78</v>
      </c>
      <c r="B73" s="28"/>
      <c r="C73" s="29" t="s">
        <v>24</v>
      </c>
      <c r="D73" s="29" t="s">
        <v>17</v>
      </c>
      <c r="E73" s="30">
        <v>9774</v>
      </c>
      <c r="F73" s="38">
        <v>450</v>
      </c>
      <c r="G73" s="38">
        <v>450</v>
      </c>
      <c r="H73" s="38">
        <v>391</v>
      </c>
      <c r="I73" s="38">
        <v>391</v>
      </c>
      <c r="J73" s="154">
        <v>291</v>
      </c>
    </row>
    <row r="74" spans="1:11" x14ac:dyDescent="0.2">
      <c r="A74" s="19" t="s">
        <v>79</v>
      </c>
      <c r="B74" s="21" t="s">
        <v>61</v>
      </c>
      <c r="C74" s="21" t="s">
        <v>26</v>
      </c>
      <c r="D74" s="21" t="s">
        <v>17</v>
      </c>
      <c r="E74" s="22">
        <v>13329</v>
      </c>
      <c r="F74" s="26">
        <v>500</v>
      </c>
      <c r="G74" s="26">
        <v>500</v>
      </c>
      <c r="H74" s="26">
        <v>0</v>
      </c>
      <c r="I74" s="26">
        <v>0</v>
      </c>
      <c r="J74" s="186">
        <v>0</v>
      </c>
    </row>
    <row r="75" spans="1:11" x14ac:dyDescent="0.2">
      <c r="A75" s="19" t="s">
        <v>79</v>
      </c>
      <c r="B75" s="21" t="s">
        <v>61</v>
      </c>
      <c r="C75" s="21" t="s">
        <v>26</v>
      </c>
      <c r="D75" s="21" t="s">
        <v>17</v>
      </c>
      <c r="E75" s="22">
        <v>5332</v>
      </c>
      <c r="F75" s="26">
        <v>500</v>
      </c>
      <c r="G75" s="26">
        <v>500</v>
      </c>
      <c r="H75" s="26">
        <v>0</v>
      </c>
      <c r="I75" s="26">
        <v>0</v>
      </c>
      <c r="J75" s="186">
        <v>0</v>
      </c>
    </row>
    <row r="76" spans="1:11" ht="12" thickBot="1" x14ac:dyDescent="0.25">
      <c r="A76" s="55" t="s">
        <v>7</v>
      </c>
      <c r="B76" s="43" t="s">
        <v>7</v>
      </c>
      <c r="C76" s="44" t="s">
        <v>7</v>
      </c>
      <c r="D76" s="44" t="s">
        <v>7</v>
      </c>
      <c r="E76" s="56" t="s">
        <v>7</v>
      </c>
      <c r="F76" s="1"/>
      <c r="G76" s="1"/>
    </row>
    <row r="77" spans="1:11" ht="12" thickBot="1" x14ac:dyDescent="0.25">
      <c r="A77" s="57" t="s">
        <v>80</v>
      </c>
      <c r="B77" s="58"/>
      <c r="C77" s="16"/>
      <c r="D77" s="15"/>
      <c r="E77" s="17">
        <f t="shared" ref="E77:J77" si="3">SUM(E79:E99)</f>
        <v>270657.26702895504</v>
      </c>
      <c r="F77" s="17">
        <f t="shared" si="3"/>
        <v>5719</v>
      </c>
      <c r="G77" s="17">
        <f t="shared" si="3"/>
        <v>5797</v>
      </c>
      <c r="H77" s="17">
        <f t="shared" si="3"/>
        <v>5304</v>
      </c>
      <c r="I77" s="17">
        <f t="shared" si="3"/>
        <v>5304</v>
      </c>
      <c r="J77" s="198">
        <f t="shared" si="3"/>
        <v>6269</v>
      </c>
      <c r="K77" s="202"/>
    </row>
    <row r="78" spans="1:11" x14ac:dyDescent="0.2">
      <c r="A78" s="55" t="s">
        <v>7</v>
      </c>
      <c r="B78" s="43" t="s">
        <v>7</v>
      </c>
      <c r="C78" s="44" t="s">
        <v>7</v>
      </c>
      <c r="D78" s="44" t="s">
        <v>7</v>
      </c>
      <c r="E78" s="44" t="s">
        <v>7</v>
      </c>
      <c r="F78" s="1"/>
      <c r="G78" s="1"/>
    </row>
    <row r="79" spans="1:11" x14ac:dyDescent="0.2">
      <c r="A79" s="19" t="s">
        <v>81</v>
      </c>
      <c r="B79" s="21"/>
      <c r="C79" s="21" t="s">
        <v>82</v>
      </c>
      <c r="D79" s="21" t="s">
        <v>17</v>
      </c>
      <c r="E79" s="22">
        <v>2689</v>
      </c>
      <c r="F79" s="26"/>
      <c r="G79" s="26"/>
      <c r="H79" s="26"/>
      <c r="I79" s="26"/>
      <c r="J79" s="186">
        <v>0</v>
      </c>
    </row>
    <row r="80" spans="1:11" x14ac:dyDescent="0.2">
      <c r="A80" s="19" t="s">
        <v>83</v>
      </c>
      <c r="B80" s="21"/>
      <c r="C80" s="21" t="s">
        <v>24</v>
      </c>
      <c r="D80" s="21" t="s">
        <v>17</v>
      </c>
      <c r="E80" s="22">
        <v>921</v>
      </c>
      <c r="F80" s="26">
        <v>0</v>
      </c>
      <c r="G80" s="26">
        <v>0</v>
      </c>
      <c r="H80" s="26"/>
      <c r="I80" s="26"/>
      <c r="J80" s="186">
        <v>0</v>
      </c>
    </row>
    <row r="81" spans="1:14" x14ac:dyDescent="0.2">
      <c r="A81" s="59" t="s">
        <v>84</v>
      </c>
      <c r="B81" s="60"/>
      <c r="C81" s="21" t="s">
        <v>59</v>
      </c>
      <c r="D81" s="21" t="s">
        <v>17</v>
      </c>
      <c r="E81" s="22">
        <v>13444</v>
      </c>
      <c r="F81" s="26"/>
      <c r="G81" s="26"/>
      <c r="H81" s="26"/>
      <c r="I81" s="26"/>
      <c r="J81" s="186">
        <v>0</v>
      </c>
    </row>
    <row r="82" spans="1:14" x14ac:dyDescent="0.2">
      <c r="A82" s="61" t="s">
        <v>85</v>
      </c>
      <c r="B82" s="62" t="s">
        <v>61</v>
      </c>
      <c r="C82" s="63" t="s">
        <v>86</v>
      </c>
      <c r="D82" s="63" t="s">
        <v>17</v>
      </c>
      <c r="E82" s="62">
        <v>4798.4670000000006</v>
      </c>
      <c r="F82" s="64">
        <v>700</v>
      </c>
      <c r="G82" s="64">
        <v>700</v>
      </c>
      <c r="H82" s="64">
        <v>1500</v>
      </c>
      <c r="I82" s="64">
        <v>1500</v>
      </c>
      <c r="J82" s="188">
        <v>1300</v>
      </c>
    </row>
    <row r="83" spans="1:14" x14ac:dyDescent="0.2">
      <c r="A83" s="65" t="s">
        <v>87</v>
      </c>
      <c r="B83" s="66"/>
      <c r="C83" s="67" t="s">
        <v>29</v>
      </c>
      <c r="D83" s="67" t="s">
        <v>11</v>
      </c>
      <c r="E83" s="66">
        <v>617</v>
      </c>
      <c r="F83" s="26">
        <v>150</v>
      </c>
      <c r="G83" s="26">
        <v>150</v>
      </c>
      <c r="H83" s="26">
        <v>177</v>
      </c>
      <c r="I83" s="26">
        <v>177</v>
      </c>
      <c r="J83" s="26">
        <v>177</v>
      </c>
    </row>
    <row r="84" spans="1:14" x14ac:dyDescent="0.2">
      <c r="A84" s="68" t="s">
        <v>88</v>
      </c>
      <c r="B84" s="36"/>
      <c r="C84" s="35" t="s">
        <v>29</v>
      </c>
      <c r="D84" s="35" t="s">
        <v>11</v>
      </c>
      <c r="E84" s="36">
        <v>337</v>
      </c>
      <c r="F84" s="37"/>
      <c r="G84" s="37">
        <v>78</v>
      </c>
      <c r="H84" s="37">
        <v>100</v>
      </c>
      <c r="I84" s="37">
        <v>100</v>
      </c>
      <c r="J84" s="37">
        <v>100</v>
      </c>
    </row>
    <row r="85" spans="1:14" x14ac:dyDescent="0.2">
      <c r="A85" s="69" t="s">
        <v>89</v>
      </c>
      <c r="B85" s="54"/>
      <c r="C85" s="53" t="s">
        <v>24</v>
      </c>
      <c r="D85" s="53" t="s">
        <v>17</v>
      </c>
      <c r="E85" s="54">
        <v>178</v>
      </c>
      <c r="F85" s="26">
        <v>58</v>
      </c>
      <c r="G85" s="26">
        <v>58</v>
      </c>
      <c r="H85" s="26">
        <v>0</v>
      </c>
      <c r="I85" s="26">
        <v>0</v>
      </c>
      <c r="J85" s="186">
        <v>0</v>
      </c>
    </row>
    <row r="86" spans="1:14" x14ac:dyDescent="0.2">
      <c r="A86" s="70" t="s">
        <v>89</v>
      </c>
      <c r="B86" s="30"/>
      <c r="C86" s="29" t="s">
        <v>24</v>
      </c>
      <c r="D86" s="29" t="s">
        <v>17</v>
      </c>
      <c r="E86" s="30">
        <v>12228</v>
      </c>
      <c r="F86" s="38">
        <v>335</v>
      </c>
      <c r="G86" s="38">
        <v>335</v>
      </c>
      <c r="H86" s="38">
        <v>927</v>
      </c>
      <c r="I86" s="38">
        <v>727</v>
      </c>
      <c r="J86" s="154">
        <v>1892</v>
      </c>
    </row>
    <row r="87" spans="1:14" x14ac:dyDescent="0.2">
      <c r="A87" s="65" t="s">
        <v>227</v>
      </c>
      <c r="B87" s="66"/>
      <c r="C87" s="67" t="s">
        <v>29</v>
      </c>
      <c r="D87" s="67" t="s">
        <v>11</v>
      </c>
      <c r="E87" s="66">
        <f>21.5*1.48597*177.721</f>
        <v>5677.893598955</v>
      </c>
      <c r="F87" s="175"/>
      <c r="G87" s="175"/>
      <c r="H87" s="175"/>
      <c r="I87" s="175">
        <v>200</v>
      </c>
      <c r="J87" s="175">
        <v>200</v>
      </c>
    </row>
    <row r="88" spans="1:14" x14ac:dyDescent="0.2">
      <c r="A88" s="19" t="s">
        <v>91</v>
      </c>
      <c r="B88" s="21" t="s">
        <v>61</v>
      </c>
      <c r="C88" s="21" t="s">
        <v>86</v>
      </c>
      <c r="D88" s="21" t="s">
        <v>17</v>
      </c>
      <c r="E88" s="22">
        <v>21327</v>
      </c>
      <c r="F88" s="20">
        <v>1500</v>
      </c>
      <c r="G88" s="20">
        <v>1500</v>
      </c>
      <c r="H88" s="20">
        <v>2500</v>
      </c>
      <c r="I88" s="20">
        <v>2500</v>
      </c>
      <c r="J88" s="189">
        <v>2500</v>
      </c>
    </row>
    <row r="89" spans="1:14" x14ac:dyDescent="0.2">
      <c r="A89" s="19" t="s">
        <v>92</v>
      </c>
      <c r="B89" s="21" t="s">
        <v>61</v>
      </c>
      <c r="C89" s="21" t="s">
        <v>86</v>
      </c>
      <c r="D89" s="21" t="s">
        <v>17</v>
      </c>
      <c r="E89" s="22">
        <v>4443</v>
      </c>
      <c r="F89" s="20"/>
      <c r="G89" s="20">
        <v>0</v>
      </c>
      <c r="H89" s="20">
        <v>0</v>
      </c>
      <c r="I89" s="20">
        <v>0</v>
      </c>
      <c r="J89" s="189">
        <v>0</v>
      </c>
    </row>
    <row r="90" spans="1:14" x14ac:dyDescent="0.2">
      <c r="A90" s="19" t="s">
        <v>93</v>
      </c>
      <c r="B90" s="21" t="s">
        <v>61</v>
      </c>
      <c r="C90" s="21" t="s">
        <v>86</v>
      </c>
      <c r="D90" s="21" t="s">
        <v>17</v>
      </c>
      <c r="E90" s="22">
        <v>1066</v>
      </c>
      <c r="F90" s="20"/>
      <c r="G90" s="20">
        <v>0</v>
      </c>
      <c r="H90" s="20">
        <v>0</v>
      </c>
      <c r="I90" s="20">
        <v>0</v>
      </c>
      <c r="J90" s="189">
        <v>0</v>
      </c>
    </row>
    <row r="91" spans="1:14" x14ac:dyDescent="0.2">
      <c r="A91" s="19" t="s">
        <v>94</v>
      </c>
      <c r="B91" s="21" t="s">
        <v>61</v>
      </c>
      <c r="C91" s="21" t="s">
        <v>95</v>
      </c>
      <c r="D91" s="21" t="s">
        <v>17</v>
      </c>
      <c r="E91" s="22">
        <v>2310</v>
      </c>
      <c r="F91" s="20">
        <v>1460</v>
      </c>
      <c r="G91" s="20">
        <v>1460</v>
      </c>
      <c r="H91" s="20">
        <v>0</v>
      </c>
      <c r="I91" s="20">
        <v>0</v>
      </c>
      <c r="J91" s="189">
        <v>0</v>
      </c>
    </row>
    <row r="92" spans="1:14" x14ac:dyDescent="0.2">
      <c r="A92" s="19" t="s">
        <v>96</v>
      </c>
      <c r="B92" s="21" t="s">
        <v>61</v>
      </c>
      <c r="C92" s="21" t="s">
        <v>95</v>
      </c>
      <c r="D92" s="21" t="s">
        <v>17</v>
      </c>
      <c r="E92" s="22">
        <v>1066</v>
      </c>
      <c r="F92" s="20">
        <v>716</v>
      </c>
      <c r="G92" s="20">
        <v>716</v>
      </c>
      <c r="H92" s="20">
        <v>0</v>
      </c>
      <c r="I92" s="20">
        <v>0</v>
      </c>
      <c r="J92" s="189">
        <v>0</v>
      </c>
    </row>
    <row r="93" spans="1:14" x14ac:dyDescent="0.2">
      <c r="A93" s="19" t="s">
        <v>97</v>
      </c>
      <c r="B93" s="21" t="s">
        <v>61</v>
      </c>
      <c r="C93" s="21" t="s">
        <v>95</v>
      </c>
      <c r="D93" s="21" t="s">
        <v>17</v>
      </c>
      <c r="E93" s="22">
        <v>2488</v>
      </c>
      <c r="F93" s="20">
        <v>0</v>
      </c>
      <c r="G93" s="20">
        <v>0</v>
      </c>
      <c r="H93" s="20">
        <v>0</v>
      </c>
      <c r="I93" s="20">
        <v>0</v>
      </c>
      <c r="J93" s="189">
        <v>0</v>
      </c>
      <c r="N93" s="185"/>
    </row>
    <row r="94" spans="1:14" x14ac:dyDescent="0.2">
      <c r="A94" s="71" t="s">
        <v>98</v>
      </c>
      <c r="B94" s="72" t="s">
        <v>61</v>
      </c>
      <c r="C94" s="72" t="s">
        <v>26</v>
      </c>
      <c r="D94" s="72" t="s">
        <v>17</v>
      </c>
      <c r="E94" s="73">
        <v>6900.90643</v>
      </c>
      <c r="F94" s="74">
        <v>0</v>
      </c>
      <c r="G94" s="74">
        <v>0</v>
      </c>
      <c r="H94" s="74">
        <v>0</v>
      </c>
      <c r="I94" s="74">
        <v>0</v>
      </c>
      <c r="J94" s="190">
        <v>0</v>
      </c>
    </row>
    <row r="95" spans="1:14" x14ac:dyDescent="0.2">
      <c r="A95" s="19" t="s">
        <v>99</v>
      </c>
      <c r="B95" s="21" t="s">
        <v>61</v>
      </c>
      <c r="C95" s="21" t="s">
        <v>65</v>
      </c>
      <c r="D95" s="21" t="s">
        <v>17</v>
      </c>
      <c r="E95" s="22">
        <v>10620</v>
      </c>
      <c r="F95" s="20"/>
      <c r="G95" s="20">
        <v>0</v>
      </c>
      <c r="H95" s="20">
        <v>0</v>
      </c>
      <c r="I95" s="20">
        <v>0</v>
      </c>
      <c r="J95" s="189">
        <v>0</v>
      </c>
    </row>
    <row r="96" spans="1:14" x14ac:dyDescent="0.2">
      <c r="A96" s="19" t="s">
        <v>60</v>
      </c>
      <c r="B96" s="21" t="s">
        <v>61</v>
      </c>
      <c r="C96" s="21" t="s">
        <v>86</v>
      </c>
      <c r="D96" s="21" t="s">
        <v>17</v>
      </c>
      <c r="E96" s="22">
        <v>5332</v>
      </c>
      <c r="F96" s="20">
        <v>800</v>
      </c>
      <c r="G96" s="20">
        <v>800</v>
      </c>
      <c r="H96" s="20">
        <v>100</v>
      </c>
      <c r="I96" s="20">
        <v>100</v>
      </c>
      <c r="J96" s="189">
        <v>100</v>
      </c>
    </row>
    <row r="97" spans="1:11" x14ac:dyDescent="0.2">
      <c r="A97" s="19" t="s">
        <v>100</v>
      </c>
      <c r="B97" s="21" t="s">
        <v>61</v>
      </c>
      <c r="C97" s="21" t="s">
        <v>65</v>
      </c>
      <c r="D97" s="21" t="s">
        <v>17</v>
      </c>
      <c r="E97" s="22">
        <v>61220</v>
      </c>
      <c r="F97" s="20"/>
      <c r="G97" s="20">
        <v>0</v>
      </c>
      <c r="H97" s="20">
        <v>0</v>
      </c>
      <c r="I97" s="20">
        <v>0</v>
      </c>
      <c r="J97" s="189">
        <v>0</v>
      </c>
    </row>
    <row r="98" spans="1:11" x14ac:dyDescent="0.2">
      <c r="A98" s="71" t="s">
        <v>101</v>
      </c>
      <c r="B98" s="72" t="s">
        <v>61</v>
      </c>
      <c r="C98" s="72" t="s">
        <v>65</v>
      </c>
      <c r="D98" s="72" t="s">
        <v>17</v>
      </c>
      <c r="E98" s="73">
        <v>25592</v>
      </c>
      <c r="F98" s="74"/>
      <c r="G98" s="74">
        <v>0</v>
      </c>
      <c r="H98" s="74">
        <v>0</v>
      </c>
      <c r="I98" s="74">
        <v>0</v>
      </c>
      <c r="J98" s="190">
        <v>0</v>
      </c>
    </row>
    <row r="99" spans="1:11" x14ac:dyDescent="0.2">
      <c r="A99" s="19" t="s">
        <v>102</v>
      </c>
      <c r="B99" s="21" t="s">
        <v>61</v>
      </c>
      <c r="C99" s="21" t="s">
        <v>65</v>
      </c>
      <c r="D99" s="21" t="s">
        <v>17</v>
      </c>
      <c r="E99" s="22">
        <v>87402</v>
      </c>
      <c r="F99" s="20"/>
      <c r="G99" s="20">
        <v>0</v>
      </c>
      <c r="H99" s="20">
        <v>0</v>
      </c>
      <c r="I99" s="20">
        <v>0</v>
      </c>
      <c r="J99" s="189">
        <v>0</v>
      </c>
    </row>
    <row r="100" spans="1:11" ht="12" thickBot="1" x14ac:dyDescent="0.25">
      <c r="A100" s="43" t="s">
        <v>7</v>
      </c>
      <c r="B100" s="43" t="s">
        <v>7</v>
      </c>
      <c r="C100" s="44" t="s">
        <v>7</v>
      </c>
      <c r="D100" s="44" t="s">
        <v>7</v>
      </c>
      <c r="E100" s="44" t="s">
        <v>7</v>
      </c>
      <c r="F100" s="75"/>
      <c r="G100" s="75"/>
    </row>
    <row r="101" spans="1:11" ht="12" thickBot="1" x14ac:dyDescent="0.25">
      <c r="A101" s="14" t="s">
        <v>103</v>
      </c>
      <c r="B101" s="58"/>
      <c r="C101" s="15"/>
      <c r="D101" s="16"/>
      <c r="E101" s="17">
        <f>SUM(E105:E110)</f>
        <v>17723</v>
      </c>
      <c r="F101" s="17">
        <f>SUM(F103:F110)</f>
        <v>2552</v>
      </c>
      <c r="G101" s="17">
        <f>SUM(G103:G110)</f>
        <v>2756</v>
      </c>
      <c r="H101" s="17">
        <f>SUM(H103:H110)</f>
        <v>3111</v>
      </c>
      <c r="I101" s="17">
        <f>SUM(I103:I110)</f>
        <v>2711</v>
      </c>
      <c r="J101" s="198">
        <f>SUM(J103:J110)</f>
        <v>1392</v>
      </c>
      <c r="K101" s="202"/>
    </row>
    <row r="102" spans="1:11" x14ac:dyDescent="0.2">
      <c r="A102" s="76" t="s">
        <v>7</v>
      </c>
      <c r="B102" s="76" t="s">
        <v>7</v>
      </c>
      <c r="C102" s="77" t="s">
        <v>7</v>
      </c>
      <c r="D102" s="77" t="s">
        <v>7</v>
      </c>
      <c r="E102" s="77" t="s">
        <v>7</v>
      </c>
      <c r="F102" s="75"/>
      <c r="G102" s="75"/>
    </row>
    <row r="103" spans="1:11" x14ac:dyDescent="0.2">
      <c r="A103" s="78" t="s">
        <v>104</v>
      </c>
      <c r="B103" s="29" t="s">
        <v>61</v>
      </c>
      <c r="C103" s="29" t="s">
        <v>26</v>
      </c>
      <c r="D103" s="29" t="s">
        <v>17</v>
      </c>
      <c r="E103" s="30">
        <v>2666</v>
      </c>
      <c r="F103" s="28">
        <v>200</v>
      </c>
      <c r="G103" s="28">
        <v>127</v>
      </c>
      <c r="H103" s="28">
        <v>253</v>
      </c>
      <c r="I103" s="28">
        <v>253</v>
      </c>
      <c r="J103" s="191">
        <v>153</v>
      </c>
    </row>
    <row r="104" spans="1:11" x14ac:dyDescent="0.2">
      <c r="A104" s="79" t="s">
        <v>105</v>
      </c>
      <c r="B104" s="80"/>
      <c r="C104" s="80" t="s">
        <v>24</v>
      </c>
      <c r="D104" s="80" t="s">
        <v>17</v>
      </c>
      <c r="E104" s="81">
        <v>2656</v>
      </c>
      <c r="F104" s="82"/>
      <c r="G104" s="82">
        <v>277</v>
      </c>
      <c r="H104" s="127">
        <v>1403</v>
      </c>
      <c r="I104" s="127">
        <v>1403</v>
      </c>
      <c r="J104" s="127">
        <v>403</v>
      </c>
    </row>
    <row r="105" spans="1:11" x14ac:dyDescent="0.2">
      <c r="A105" s="20" t="s">
        <v>106</v>
      </c>
      <c r="B105" s="20"/>
      <c r="C105" s="21" t="s">
        <v>24</v>
      </c>
      <c r="D105" s="21" t="s">
        <v>17</v>
      </c>
      <c r="E105" s="22">
        <v>912</v>
      </c>
      <c r="F105" s="20">
        <v>184</v>
      </c>
      <c r="G105" s="20">
        <v>184</v>
      </c>
      <c r="H105" s="20">
        <v>100</v>
      </c>
      <c r="I105" s="20">
        <v>100</v>
      </c>
      <c r="J105" s="189">
        <v>280</v>
      </c>
    </row>
    <row r="106" spans="1:11" x14ac:dyDescent="0.2">
      <c r="A106" s="20" t="s">
        <v>106</v>
      </c>
      <c r="B106" s="20"/>
      <c r="C106" s="21" t="s">
        <v>24</v>
      </c>
      <c r="D106" s="21" t="s">
        <v>11</v>
      </c>
      <c r="E106" s="22">
        <v>912</v>
      </c>
      <c r="F106" s="20">
        <v>184</v>
      </c>
      <c r="G106" s="20">
        <v>184</v>
      </c>
      <c r="H106" s="20">
        <v>100</v>
      </c>
      <c r="I106" s="20">
        <v>100</v>
      </c>
      <c r="J106" s="20">
        <v>0</v>
      </c>
    </row>
    <row r="107" spans="1:11" x14ac:dyDescent="0.2">
      <c r="A107" s="156" t="s">
        <v>107</v>
      </c>
      <c r="B107" s="156"/>
      <c r="C107" s="157" t="s">
        <v>24</v>
      </c>
      <c r="D107" s="157" t="s">
        <v>11</v>
      </c>
      <c r="E107" s="159">
        <v>4443</v>
      </c>
      <c r="F107" s="156">
        <v>800</v>
      </c>
      <c r="G107" s="156">
        <v>800</v>
      </c>
      <c r="H107" s="156">
        <v>800</v>
      </c>
      <c r="I107" s="156">
        <v>400</v>
      </c>
      <c r="J107" s="156">
        <v>0</v>
      </c>
    </row>
    <row r="108" spans="1:11" x14ac:dyDescent="0.2">
      <c r="A108" s="20" t="s">
        <v>108</v>
      </c>
      <c r="B108" s="21"/>
      <c r="C108" s="21" t="s">
        <v>24</v>
      </c>
      <c r="D108" s="21" t="s">
        <v>17</v>
      </c>
      <c r="E108" s="22">
        <v>2617</v>
      </c>
      <c r="F108" s="31">
        <v>184</v>
      </c>
      <c r="G108" s="31">
        <v>184</v>
      </c>
      <c r="H108" s="31">
        <v>455</v>
      </c>
      <c r="I108" s="31">
        <v>455</v>
      </c>
      <c r="J108" s="60">
        <v>556</v>
      </c>
    </row>
    <row r="109" spans="1:11" x14ac:dyDescent="0.2">
      <c r="A109" s="20" t="s">
        <v>109</v>
      </c>
      <c r="B109" s="21" t="s">
        <v>61</v>
      </c>
      <c r="C109" s="21" t="s">
        <v>57</v>
      </c>
      <c r="D109" s="21" t="s">
        <v>17</v>
      </c>
      <c r="E109" s="22">
        <v>3507</v>
      </c>
      <c r="F109" s="20">
        <v>0</v>
      </c>
      <c r="G109" s="20">
        <v>0</v>
      </c>
      <c r="H109" s="20">
        <v>0</v>
      </c>
      <c r="I109" s="20">
        <v>0</v>
      </c>
      <c r="J109" s="189">
        <v>0</v>
      </c>
    </row>
    <row r="110" spans="1:11" x14ac:dyDescent="0.2">
      <c r="A110" s="20" t="s">
        <v>109</v>
      </c>
      <c r="B110" s="21" t="s">
        <v>61</v>
      </c>
      <c r="C110" s="21" t="s">
        <v>86</v>
      </c>
      <c r="D110" s="21" t="s">
        <v>17</v>
      </c>
      <c r="E110" s="22">
        <v>5332</v>
      </c>
      <c r="F110" s="20">
        <v>1000</v>
      </c>
      <c r="G110" s="20">
        <v>1000</v>
      </c>
      <c r="H110" s="20">
        <v>0</v>
      </c>
      <c r="I110" s="20">
        <v>0</v>
      </c>
      <c r="J110" s="189">
        <v>0</v>
      </c>
    </row>
    <row r="111" spans="1:11" ht="12" thickBot="1" x14ac:dyDescent="0.25">
      <c r="A111" s="43" t="s">
        <v>7</v>
      </c>
      <c r="B111" s="43" t="s">
        <v>7</v>
      </c>
      <c r="C111" s="44" t="s">
        <v>7</v>
      </c>
      <c r="D111" s="44" t="s">
        <v>7</v>
      </c>
      <c r="E111" s="44" t="s">
        <v>7</v>
      </c>
      <c r="F111" s="75"/>
      <c r="G111" s="75"/>
    </row>
    <row r="112" spans="1:11" ht="12" thickBot="1" x14ac:dyDescent="0.25">
      <c r="A112" s="45" t="s">
        <v>110</v>
      </c>
      <c r="B112" s="46"/>
      <c r="C112" s="46"/>
      <c r="D112" s="47"/>
      <c r="E112" s="17">
        <f t="shared" ref="E112:J112" si="4">SUM(E114:E137)</f>
        <v>35998</v>
      </c>
      <c r="F112" s="17">
        <f t="shared" si="4"/>
        <v>2973</v>
      </c>
      <c r="G112" s="17">
        <f t="shared" si="4"/>
        <v>3273</v>
      </c>
      <c r="H112" s="17">
        <f t="shared" si="4"/>
        <v>1991</v>
      </c>
      <c r="I112" s="17">
        <f t="shared" si="4"/>
        <v>1641</v>
      </c>
      <c r="J112" s="198">
        <f t="shared" si="4"/>
        <v>1147</v>
      </c>
      <c r="K112" s="202"/>
    </row>
    <row r="113" spans="1:10" x14ac:dyDescent="0.2">
      <c r="A113" s="43" t="s">
        <v>7</v>
      </c>
      <c r="B113" s="43" t="s">
        <v>7</v>
      </c>
      <c r="C113" s="44" t="s">
        <v>7</v>
      </c>
      <c r="D113" s="44" t="s">
        <v>7</v>
      </c>
      <c r="E113" s="44" t="s">
        <v>7</v>
      </c>
      <c r="F113" s="1"/>
      <c r="G113" s="1"/>
    </row>
    <row r="114" spans="1:10" x14ac:dyDescent="0.2">
      <c r="A114" s="84" t="s">
        <v>111</v>
      </c>
      <c r="B114" s="85"/>
      <c r="C114" s="21" t="s">
        <v>68</v>
      </c>
      <c r="D114" s="21" t="s">
        <v>11</v>
      </c>
      <c r="E114" s="86">
        <v>1220</v>
      </c>
      <c r="F114" s="23"/>
      <c r="G114" s="23"/>
      <c r="H114" s="23"/>
      <c r="I114" s="23"/>
      <c r="J114" s="23"/>
    </row>
    <row r="115" spans="1:10" x14ac:dyDescent="0.2">
      <c r="A115" s="161" t="s">
        <v>112</v>
      </c>
      <c r="B115" s="162"/>
      <c r="C115" s="157" t="s">
        <v>68</v>
      </c>
      <c r="D115" s="157" t="s">
        <v>11</v>
      </c>
      <c r="E115" s="163">
        <v>1470</v>
      </c>
      <c r="F115" s="164"/>
      <c r="G115" s="164"/>
      <c r="H115" s="164"/>
      <c r="I115" s="164">
        <v>250</v>
      </c>
      <c r="J115" s="164">
        <v>250</v>
      </c>
    </row>
    <row r="116" spans="1:10" x14ac:dyDescent="0.2">
      <c r="A116" s="84" t="s">
        <v>113</v>
      </c>
      <c r="B116" s="85"/>
      <c r="C116" s="21" t="s">
        <v>68</v>
      </c>
      <c r="D116" s="21" t="s">
        <v>11</v>
      </c>
      <c r="E116" s="86">
        <v>406</v>
      </c>
      <c r="F116" s="23"/>
      <c r="G116" s="23"/>
      <c r="H116" s="23"/>
      <c r="I116" s="23"/>
      <c r="J116" s="23"/>
    </row>
    <row r="117" spans="1:10" x14ac:dyDescent="0.2">
      <c r="A117" s="84" t="s">
        <v>114</v>
      </c>
      <c r="B117" s="85"/>
      <c r="C117" s="21" t="s">
        <v>68</v>
      </c>
      <c r="D117" s="21" t="s">
        <v>11</v>
      </c>
      <c r="E117" s="86">
        <v>1900</v>
      </c>
      <c r="F117" s="23"/>
      <c r="G117" s="23"/>
      <c r="H117" s="23"/>
      <c r="I117" s="23"/>
      <c r="J117" s="23"/>
    </row>
    <row r="118" spans="1:10" ht="12.75" x14ac:dyDescent="0.2">
      <c r="A118" s="129" t="s">
        <v>205</v>
      </c>
      <c r="B118" s="85"/>
      <c r="C118" s="21" t="s">
        <v>24</v>
      </c>
      <c r="D118" s="21" t="s">
        <v>11</v>
      </c>
      <c r="E118" s="86">
        <v>272</v>
      </c>
      <c r="F118" s="23">
        <v>0</v>
      </c>
      <c r="G118" s="23">
        <v>0</v>
      </c>
      <c r="H118" s="23">
        <v>72</v>
      </c>
      <c r="I118" s="23">
        <v>72</v>
      </c>
      <c r="J118" s="23">
        <v>72</v>
      </c>
    </row>
    <row r="119" spans="1:10" x14ac:dyDescent="0.2">
      <c r="A119" s="19" t="s">
        <v>115</v>
      </c>
      <c r="B119" s="20"/>
      <c r="C119" s="21" t="s">
        <v>29</v>
      </c>
      <c r="D119" s="21" t="s">
        <v>17</v>
      </c>
      <c r="E119" s="22">
        <v>1817</v>
      </c>
      <c r="F119" s="23">
        <v>400</v>
      </c>
      <c r="G119" s="23">
        <v>400</v>
      </c>
      <c r="H119" s="23">
        <v>200</v>
      </c>
      <c r="I119" s="23">
        <v>200</v>
      </c>
      <c r="J119" s="48">
        <v>0</v>
      </c>
    </row>
    <row r="120" spans="1:10" x14ac:dyDescent="0.2">
      <c r="A120" s="87" t="s">
        <v>116</v>
      </c>
      <c r="B120" s="88"/>
      <c r="C120" s="67" t="s">
        <v>24</v>
      </c>
      <c r="D120" s="67" t="s">
        <v>11</v>
      </c>
      <c r="E120" s="66">
        <v>485</v>
      </c>
      <c r="F120" s="23">
        <v>0</v>
      </c>
      <c r="G120" s="23">
        <v>0</v>
      </c>
      <c r="H120" s="23">
        <v>0</v>
      </c>
      <c r="I120" s="23">
        <v>0</v>
      </c>
      <c r="J120" s="23"/>
    </row>
    <row r="121" spans="1:10" x14ac:dyDescent="0.2">
      <c r="A121" s="19" t="s">
        <v>117</v>
      </c>
      <c r="B121" s="20"/>
      <c r="C121" s="21" t="s">
        <v>24</v>
      </c>
      <c r="D121" s="21" t="s">
        <v>17</v>
      </c>
      <c r="E121" s="22">
        <v>2666</v>
      </c>
      <c r="F121" s="23">
        <v>800</v>
      </c>
      <c r="G121" s="23">
        <v>800</v>
      </c>
      <c r="H121" s="23">
        <v>260</v>
      </c>
      <c r="I121" s="23">
        <v>260</v>
      </c>
      <c r="J121" s="48">
        <v>0</v>
      </c>
    </row>
    <row r="122" spans="1:10" x14ac:dyDescent="0.2">
      <c r="A122" s="89" t="s">
        <v>118</v>
      </c>
      <c r="B122" s="90"/>
      <c r="C122" s="91" t="s">
        <v>24</v>
      </c>
      <c r="D122" s="91" t="s">
        <v>11</v>
      </c>
      <c r="E122" s="92">
        <v>888</v>
      </c>
      <c r="F122" s="93">
        <v>0</v>
      </c>
      <c r="G122" s="93">
        <v>250</v>
      </c>
      <c r="H122" s="93">
        <v>0</v>
      </c>
      <c r="I122" s="93">
        <v>0</v>
      </c>
      <c r="J122" s="93"/>
    </row>
    <row r="123" spans="1:10" x14ac:dyDescent="0.2">
      <c r="A123" s="19" t="s">
        <v>118</v>
      </c>
      <c r="B123" s="20"/>
      <c r="C123" s="21" t="s">
        <v>24</v>
      </c>
      <c r="D123" s="21" t="s">
        <v>17</v>
      </c>
      <c r="E123" s="22">
        <v>1769</v>
      </c>
      <c r="F123" s="26">
        <v>0</v>
      </c>
      <c r="G123" s="26">
        <v>0</v>
      </c>
      <c r="H123" s="26">
        <v>0</v>
      </c>
      <c r="I123" s="26">
        <v>0</v>
      </c>
      <c r="J123" s="186">
        <v>0</v>
      </c>
    </row>
    <row r="124" spans="1:10" x14ac:dyDescent="0.2">
      <c r="A124" s="94" t="s">
        <v>119</v>
      </c>
      <c r="B124" s="49"/>
      <c r="C124" s="29" t="s">
        <v>49</v>
      </c>
      <c r="D124" s="29" t="s">
        <v>11</v>
      </c>
      <c r="E124" s="30">
        <v>92</v>
      </c>
      <c r="F124" s="26"/>
      <c r="G124" s="26"/>
      <c r="H124" s="26"/>
      <c r="I124" s="26"/>
      <c r="J124" s="26"/>
    </row>
    <row r="125" spans="1:10" x14ac:dyDescent="0.2">
      <c r="A125" s="19" t="s">
        <v>120</v>
      </c>
      <c r="B125" s="31"/>
      <c r="C125" s="21" t="s">
        <v>121</v>
      </c>
      <c r="D125" s="21" t="s">
        <v>11</v>
      </c>
      <c r="E125" s="22">
        <v>267</v>
      </c>
      <c r="F125" s="26"/>
      <c r="G125" s="26"/>
      <c r="H125" s="26"/>
      <c r="I125" s="26"/>
      <c r="J125" s="26"/>
    </row>
    <row r="126" spans="1:10" x14ac:dyDescent="0.2">
      <c r="A126" s="19" t="s">
        <v>122</v>
      </c>
      <c r="B126" s="31"/>
      <c r="C126" s="21" t="s">
        <v>121</v>
      </c>
      <c r="D126" s="21" t="s">
        <v>11</v>
      </c>
      <c r="E126" s="22">
        <v>267</v>
      </c>
      <c r="F126" s="26"/>
      <c r="G126" s="26"/>
      <c r="H126" s="26"/>
      <c r="I126" s="26"/>
      <c r="J126" s="26"/>
    </row>
    <row r="127" spans="1:10" x14ac:dyDescent="0.2">
      <c r="A127" s="19" t="s">
        <v>123</v>
      </c>
      <c r="B127" s="31"/>
      <c r="C127" s="21" t="s">
        <v>24</v>
      </c>
      <c r="D127" s="21" t="s">
        <v>17</v>
      </c>
      <c r="E127" s="22">
        <v>3513</v>
      </c>
      <c r="F127" s="26">
        <v>362</v>
      </c>
      <c r="G127" s="26">
        <v>362</v>
      </c>
      <c r="H127" s="26">
        <v>0</v>
      </c>
      <c r="I127" s="26">
        <v>0</v>
      </c>
      <c r="J127" s="186">
        <v>0</v>
      </c>
    </row>
    <row r="128" spans="1:10" x14ac:dyDescent="0.2">
      <c r="A128" s="27" t="s">
        <v>124</v>
      </c>
      <c r="B128" s="28"/>
      <c r="C128" s="29" t="s">
        <v>24</v>
      </c>
      <c r="D128" s="29" t="s">
        <v>17</v>
      </c>
      <c r="E128" s="30">
        <v>12244</v>
      </c>
      <c r="F128" s="38">
        <v>611</v>
      </c>
      <c r="G128" s="38">
        <v>611</v>
      </c>
      <c r="H128" s="38">
        <v>189</v>
      </c>
      <c r="I128" s="38">
        <v>189</v>
      </c>
      <c r="J128" s="154">
        <v>250</v>
      </c>
    </row>
    <row r="129" spans="1:11" x14ac:dyDescent="0.2">
      <c r="A129" s="155" t="s">
        <v>125</v>
      </c>
      <c r="B129" s="156"/>
      <c r="C129" s="157" t="s">
        <v>24</v>
      </c>
      <c r="D129" s="157" t="s">
        <v>11</v>
      </c>
      <c r="E129" s="159">
        <v>5332</v>
      </c>
      <c r="F129" s="164">
        <v>800</v>
      </c>
      <c r="G129" s="164">
        <v>800</v>
      </c>
      <c r="H129" s="164">
        <v>1200</v>
      </c>
      <c r="I129" s="164">
        <v>600</v>
      </c>
      <c r="J129" s="164">
        <v>500</v>
      </c>
    </row>
    <row r="130" spans="1:11" x14ac:dyDescent="0.2">
      <c r="A130" s="33" t="s">
        <v>126</v>
      </c>
      <c r="B130" s="34"/>
      <c r="C130" s="35" t="s">
        <v>24</v>
      </c>
      <c r="D130" s="35" t="s">
        <v>11</v>
      </c>
      <c r="E130" s="36">
        <v>489</v>
      </c>
      <c r="F130" s="37"/>
      <c r="G130" s="37">
        <v>50</v>
      </c>
      <c r="H130" s="37">
        <v>70</v>
      </c>
      <c r="I130" s="37">
        <v>70</v>
      </c>
      <c r="J130" s="37">
        <v>75</v>
      </c>
    </row>
    <row r="131" spans="1:11" x14ac:dyDescent="0.2">
      <c r="A131" s="49" t="s">
        <v>127</v>
      </c>
      <c r="B131" s="29"/>
      <c r="C131" s="29" t="s">
        <v>49</v>
      </c>
      <c r="D131" s="29" t="s">
        <v>11</v>
      </c>
      <c r="E131" s="30">
        <v>216</v>
      </c>
      <c r="F131" s="26"/>
      <c r="G131" s="26"/>
      <c r="H131" s="26"/>
      <c r="I131" s="26"/>
      <c r="J131" s="26"/>
    </row>
    <row r="132" spans="1:11" x14ac:dyDescent="0.2">
      <c r="A132" s="49" t="s">
        <v>128</v>
      </c>
      <c r="B132" s="29"/>
      <c r="C132" s="29" t="s">
        <v>49</v>
      </c>
      <c r="D132" s="29" t="s">
        <v>11</v>
      </c>
      <c r="E132" s="30">
        <v>15</v>
      </c>
      <c r="F132" s="26"/>
      <c r="G132" s="26"/>
      <c r="H132" s="26"/>
      <c r="I132" s="26"/>
      <c r="J132" s="26"/>
    </row>
    <row r="133" spans="1:11" x14ac:dyDescent="0.2">
      <c r="A133" s="49" t="s">
        <v>129</v>
      </c>
      <c r="B133" s="29"/>
      <c r="C133" s="29" t="s">
        <v>49</v>
      </c>
      <c r="D133" s="29" t="s">
        <v>11</v>
      </c>
      <c r="E133" s="30">
        <v>69</v>
      </c>
      <c r="F133" s="26"/>
      <c r="G133" s="26"/>
      <c r="H133" s="26"/>
      <c r="I133" s="26"/>
      <c r="J133" s="26"/>
    </row>
    <row r="134" spans="1:11" x14ac:dyDescent="0.2">
      <c r="A134" s="31" t="s">
        <v>130</v>
      </c>
      <c r="B134" s="21"/>
      <c r="C134" s="21" t="s">
        <v>14</v>
      </c>
      <c r="D134" s="21" t="s">
        <v>11</v>
      </c>
      <c r="E134" s="22">
        <v>280</v>
      </c>
      <c r="F134" s="23"/>
      <c r="G134" s="23"/>
      <c r="H134" s="23"/>
      <c r="I134" s="23"/>
      <c r="J134" s="23"/>
    </row>
    <row r="135" spans="1:11" x14ac:dyDescent="0.2">
      <c r="A135" s="31" t="s">
        <v>131</v>
      </c>
      <c r="B135" s="21"/>
      <c r="C135" s="21" t="s">
        <v>14</v>
      </c>
      <c r="D135" s="21" t="s">
        <v>11</v>
      </c>
      <c r="E135" s="22">
        <v>123</v>
      </c>
      <c r="F135" s="23"/>
      <c r="G135" s="23"/>
      <c r="H135" s="23"/>
      <c r="I135" s="23"/>
      <c r="J135" s="23"/>
    </row>
    <row r="136" spans="1:11" x14ac:dyDescent="0.2">
      <c r="A136" s="31" t="s">
        <v>132</v>
      </c>
      <c r="B136" s="21"/>
      <c r="C136" s="21" t="s">
        <v>14</v>
      </c>
      <c r="D136" s="21" t="s">
        <v>11</v>
      </c>
      <c r="E136" s="22">
        <v>121</v>
      </c>
      <c r="F136" s="23"/>
      <c r="G136" s="23"/>
      <c r="H136" s="23"/>
      <c r="I136" s="23"/>
      <c r="J136" s="23"/>
    </row>
    <row r="137" spans="1:11" x14ac:dyDescent="0.2">
      <c r="A137" s="31" t="s">
        <v>133</v>
      </c>
      <c r="B137" s="21"/>
      <c r="C137" s="21" t="s">
        <v>14</v>
      </c>
      <c r="D137" s="21" t="s">
        <v>11</v>
      </c>
      <c r="E137" s="22">
        <v>77</v>
      </c>
      <c r="F137" s="23"/>
      <c r="G137" s="23"/>
      <c r="H137" s="23"/>
      <c r="I137" s="23"/>
      <c r="J137" s="23"/>
    </row>
    <row r="138" spans="1:11" ht="12" thickBot="1" x14ac:dyDescent="0.25">
      <c r="A138" s="43" t="s">
        <v>7</v>
      </c>
      <c r="B138" s="43" t="s">
        <v>7</v>
      </c>
      <c r="C138" s="44" t="s">
        <v>7</v>
      </c>
      <c r="D138" s="44" t="s">
        <v>7</v>
      </c>
      <c r="E138" s="44" t="s">
        <v>7</v>
      </c>
      <c r="F138" s="1"/>
      <c r="G138" s="1"/>
    </row>
    <row r="139" spans="1:11" ht="12" thickBot="1" x14ac:dyDescent="0.25">
      <c r="A139" s="14" t="s">
        <v>134</v>
      </c>
      <c r="B139" s="15"/>
      <c r="C139" s="15"/>
      <c r="D139" s="15"/>
      <c r="E139" s="17">
        <f t="shared" ref="E139:J139" si="5">SUM(E141:E153)</f>
        <v>19516.504208385999</v>
      </c>
      <c r="F139" s="17">
        <f t="shared" si="5"/>
        <v>1597</v>
      </c>
      <c r="G139" s="17">
        <f t="shared" si="5"/>
        <v>1947</v>
      </c>
      <c r="H139" s="17">
        <f t="shared" si="5"/>
        <v>1775</v>
      </c>
      <c r="I139" s="17">
        <f t="shared" si="5"/>
        <v>1850</v>
      </c>
      <c r="J139" s="198">
        <f t="shared" si="5"/>
        <v>1510</v>
      </c>
      <c r="K139" s="202"/>
    </row>
    <row r="140" spans="1:11" x14ac:dyDescent="0.2">
      <c r="A140" s="43" t="s">
        <v>7</v>
      </c>
      <c r="B140" s="43" t="s">
        <v>7</v>
      </c>
      <c r="C140" s="44" t="s">
        <v>7</v>
      </c>
      <c r="D140" s="44" t="s">
        <v>7</v>
      </c>
      <c r="E140" s="44" t="s">
        <v>7</v>
      </c>
      <c r="F140" s="1"/>
      <c r="G140" s="1"/>
    </row>
    <row r="141" spans="1:11" x14ac:dyDescent="0.2">
      <c r="A141" s="20" t="s">
        <v>135</v>
      </c>
      <c r="B141" s="20"/>
      <c r="C141" s="21" t="s">
        <v>24</v>
      </c>
      <c r="D141" s="21" t="s">
        <v>11</v>
      </c>
      <c r="E141" s="22">
        <v>597</v>
      </c>
      <c r="F141" s="23">
        <v>0</v>
      </c>
      <c r="G141" s="23">
        <v>0</v>
      </c>
      <c r="H141" s="23">
        <v>0</v>
      </c>
      <c r="I141" s="23">
        <v>0</v>
      </c>
      <c r="J141" s="23"/>
    </row>
    <row r="142" spans="1:11" x14ac:dyDescent="0.2">
      <c r="A142" s="34" t="s">
        <v>136</v>
      </c>
      <c r="B142" s="34"/>
      <c r="C142" s="35" t="s">
        <v>24</v>
      </c>
      <c r="D142" s="35" t="s">
        <v>17</v>
      </c>
      <c r="E142" s="36">
        <v>2544</v>
      </c>
      <c r="F142" s="37">
        <v>0</v>
      </c>
      <c r="G142" s="37">
        <v>350</v>
      </c>
      <c r="H142" s="37">
        <v>350</v>
      </c>
      <c r="I142" s="37">
        <v>350</v>
      </c>
      <c r="J142" s="187">
        <v>0</v>
      </c>
    </row>
    <row r="143" spans="1:11" x14ac:dyDescent="0.2">
      <c r="A143" s="20" t="s">
        <v>137</v>
      </c>
      <c r="B143" s="20"/>
      <c r="C143" s="21" t="s">
        <v>24</v>
      </c>
      <c r="D143" s="21" t="s">
        <v>17</v>
      </c>
      <c r="E143" s="22">
        <v>1850.5849583859999</v>
      </c>
      <c r="F143" s="26">
        <v>350</v>
      </c>
      <c r="G143" s="26">
        <v>350</v>
      </c>
      <c r="H143" s="26">
        <v>355</v>
      </c>
      <c r="I143" s="26">
        <v>355</v>
      </c>
      <c r="J143" s="186">
        <v>550</v>
      </c>
    </row>
    <row r="144" spans="1:11" x14ac:dyDescent="0.2">
      <c r="A144" s="20" t="s">
        <v>137</v>
      </c>
      <c r="B144" s="20"/>
      <c r="C144" s="21" t="s">
        <v>24</v>
      </c>
      <c r="D144" s="21" t="s">
        <v>11</v>
      </c>
      <c r="E144" s="22">
        <f>618+(9.25*177.721)</f>
        <v>2261.9192499999999</v>
      </c>
      <c r="F144" s="26">
        <v>200</v>
      </c>
      <c r="G144" s="26">
        <v>200</v>
      </c>
      <c r="H144" s="26">
        <v>300</v>
      </c>
      <c r="I144" s="26">
        <v>300</v>
      </c>
      <c r="J144" s="26">
        <v>250</v>
      </c>
    </row>
    <row r="145" spans="1:12" x14ac:dyDescent="0.2">
      <c r="A145" s="20" t="s">
        <v>138</v>
      </c>
      <c r="B145" s="31"/>
      <c r="C145" s="21" t="s">
        <v>26</v>
      </c>
      <c r="D145" s="21" t="s">
        <v>17</v>
      </c>
      <c r="E145" s="22">
        <v>1781</v>
      </c>
      <c r="F145" s="26">
        <v>397</v>
      </c>
      <c r="G145" s="26">
        <v>397</v>
      </c>
      <c r="H145" s="26">
        <v>200</v>
      </c>
      <c r="I145" s="26">
        <v>200</v>
      </c>
      <c r="J145" s="186">
        <v>100</v>
      </c>
    </row>
    <row r="146" spans="1:12" x14ac:dyDescent="0.2">
      <c r="A146" s="20" t="s">
        <v>139</v>
      </c>
      <c r="B146" s="21"/>
      <c r="C146" s="21" t="s">
        <v>140</v>
      </c>
      <c r="D146" s="21" t="s">
        <v>11</v>
      </c>
      <c r="E146" s="22">
        <v>3481</v>
      </c>
      <c r="F146" s="26"/>
      <c r="G146" s="26"/>
      <c r="H146" s="26"/>
      <c r="I146" s="26"/>
      <c r="J146" s="26"/>
    </row>
    <row r="147" spans="1:12" x14ac:dyDescent="0.2">
      <c r="A147" s="20" t="s">
        <v>141</v>
      </c>
      <c r="B147" s="21"/>
      <c r="C147" s="21" t="s">
        <v>24</v>
      </c>
      <c r="D147" s="21" t="s">
        <v>11</v>
      </c>
      <c r="E147" s="22">
        <v>151</v>
      </c>
      <c r="F147" s="26">
        <v>50</v>
      </c>
      <c r="G147" s="26">
        <v>50</v>
      </c>
      <c r="H147" s="26">
        <v>0</v>
      </c>
      <c r="I147" s="26">
        <v>0</v>
      </c>
      <c r="J147" s="26"/>
    </row>
    <row r="148" spans="1:12" x14ac:dyDescent="0.2">
      <c r="A148" s="156" t="s">
        <v>142</v>
      </c>
      <c r="B148" s="157"/>
      <c r="C148" s="157" t="s">
        <v>68</v>
      </c>
      <c r="D148" s="157" t="s">
        <v>11</v>
      </c>
      <c r="E148" s="159">
        <f>10*200</f>
        <v>2000</v>
      </c>
      <c r="F148" s="164">
        <v>250</v>
      </c>
      <c r="G148" s="164">
        <v>250</v>
      </c>
      <c r="H148" s="164">
        <v>250</v>
      </c>
      <c r="I148" s="164">
        <v>125</v>
      </c>
      <c r="J148" s="164">
        <v>125</v>
      </c>
    </row>
    <row r="149" spans="1:12" x14ac:dyDescent="0.2">
      <c r="A149" s="156" t="s">
        <v>223</v>
      </c>
      <c r="B149" s="157"/>
      <c r="C149" s="157" t="s">
        <v>68</v>
      </c>
      <c r="D149" s="157" t="s">
        <v>11</v>
      </c>
      <c r="E149" s="159">
        <f>8*200</f>
        <v>1600</v>
      </c>
      <c r="F149" s="164"/>
      <c r="G149" s="164"/>
      <c r="H149" s="164"/>
      <c r="I149" s="164">
        <v>200</v>
      </c>
      <c r="J149" s="164">
        <v>200</v>
      </c>
    </row>
    <row r="150" spans="1:12" x14ac:dyDescent="0.2">
      <c r="A150" s="31" t="s">
        <v>143</v>
      </c>
      <c r="B150" s="31"/>
      <c r="C150" s="21" t="s">
        <v>14</v>
      </c>
      <c r="D150" s="21" t="s">
        <v>11</v>
      </c>
      <c r="E150" s="22">
        <v>393</v>
      </c>
      <c r="F150" s="23"/>
      <c r="G150" s="23"/>
      <c r="H150" s="23"/>
      <c r="I150" s="23"/>
      <c r="J150" s="23"/>
    </row>
    <row r="151" spans="1:12" x14ac:dyDescent="0.2">
      <c r="A151" s="31" t="s">
        <v>144</v>
      </c>
      <c r="B151" s="31"/>
      <c r="C151" s="21" t="s">
        <v>14</v>
      </c>
      <c r="D151" s="21" t="s">
        <v>11</v>
      </c>
      <c r="E151" s="22">
        <v>77</v>
      </c>
      <c r="F151" s="23"/>
      <c r="G151" s="23"/>
      <c r="H151" s="23"/>
      <c r="I151" s="23"/>
      <c r="J151" s="23"/>
    </row>
    <row r="152" spans="1:12" x14ac:dyDescent="0.2">
      <c r="A152" s="31" t="s">
        <v>145</v>
      </c>
      <c r="B152" s="21"/>
      <c r="C152" s="21" t="s">
        <v>14</v>
      </c>
      <c r="D152" s="21" t="s">
        <v>11</v>
      </c>
      <c r="E152" s="22">
        <v>163</v>
      </c>
      <c r="F152" s="23"/>
      <c r="G152" s="23"/>
      <c r="H152" s="23"/>
      <c r="I152" s="23"/>
      <c r="J152" s="23"/>
    </row>
    <row r="153" spans="1:12" x14ac:dyDescent="0.2">
      <c r="A153" s="20" t="s">
        <v>146</v>
      </c>
      <c r="B153" s="21"/>
      <c r="C153" s="21" t="s">
        <v>24</v>
      </c>
      <c r="D153" s="21" t="s">
        <v>17</v>
      </c>
      <c r="E153" s="22">
        <v>2617</v>
      </c>
      <c r="F153" s="26">
        <v>350</v>
      </c>
      <c r="G153" s="26">
        <v>350</v>
      </c>
      <c r="H153" s="26">
        <v>320</v>
      </c>
      <c r="I153" s="26">
        <v>320</v>
      </c>
      <c r="J153" s="182">
        <v>285</v>
      </c>
    </row>
    <row r="154" spans="1:12" ht="12" thickBot="1" x14ac:dyDescent="0.25">
      <c r="A154" s="43" t="s">
        <v>7</v>
      </c>
      <c r="B154" s="43" t="s">
        <v>7</v>
      </c>
      <c r="C154" s="44" t="s">
        <v>7</v>
      </c>
      <c r="D154" s="44" t="s">
        <v>7</v>
      </c>
      <c r="E154" s="44" t="s">
        <v>7</v>
      </c>
      <c r="F154" s="1"/>
      <c r="G154" s="1"/>
    </row>
    <row r="155" spans="1:12" ht="12" thickBot="1" x14ac:dyDescent="0.25">
      <c r="A155" s="14" t="s">
        <v>147</v>
      </c>
      <c r="B155" s="15"/>
      <c r="C155" s="14"/>
      <c r="D155" s="15"/>
      <c r="E155" s="17">
        <f>SUM(E158:E194)</f>
        <v>37882.046999999999</v>
      </c>
      <c r="F155" s="17">
        <f>SUM(F157:F181)</f>
        <v>5758</v>
      </c>
      <c r="G155" s="17">
        <f>SUM(G157:G181)</f>
        <v>6358</v>
      </c>
      <c r="H155" s="17">
        <f>SUM(H157:H181)</f>
        <v>5685</v>
      </c>
      <c r="I155" s="17">
        <f>SUM(I157:I181)</f>
        <v>5735</v>
      </c>
      <c r="J155" s="198">
        <f>SUM(J157:J181)</f>
        <v>3526</v>
      </c>
      <c r="K155" s="202"/>
    </row>
    <row r="156" spans="1:12" x14ac:dyDescent="0.2">
      <c r="A156" s="43" t="s">
        <v>7</v>
      </c>
      <c r="B156" s="43" t="s">
        <v>7</v>
      </c>
      <c r="C156" s="44" t="s">
        <v>7</v>
      </c>
      <c r="D156" s="44" t="s">
        <v>7</v>
      </c>
      <c r="E156" s="44" t="s">
        <v>7</v>
      </c>
      <c r="F156" s="1"/>
      <c r="G156" s="1"/>
    </row>
    <row r="157" spans="1:12" x14ac:dyDescent="0.2">
      <c r="A157" s="95" t="s">
        <v>148</v>
      </c>
      <c r="B157" s="96"/>
      <c r="C157" s="97" t="s">
        <v>24</v>
      </c>
      <c r="D157" s="21" t="s">
        <v>17</v>
      </c>
      <c r="E157" s="98">
        <v>889</v>
      </c>
      <c r="F157" s="26">
        <v>100</v>
      </c>
      <c r="G157" s="26">
        <v>100</v>
      </c>
      <c r="H157" s="26">
        <v>0</v>
      </c>
      <c r="I157" s="26">
        <v>0</v>
      </c>
      <c r="J157" s="186">
        <v>0</v>
      </c>
    </row>
    <row r="158" spans="1:12" x14ac:dyDescent="0.2">
      <c r="A158" s="20" t="s">
        <v>149</v>
      </c>
      <c r="B158" s="20"/>
      <c r="C158" s="21" t="s">
        <v>24</v>
      </c>
      <c r="D158" s="21" t="s">
        <v>17</v>
      </c>
      <c r="E158" s="22">
        <v>194</v>
      </c>
      <c r="F158" s="26">
        <v>0</v>
      </c>
      <c r="G158" s="26">
        <v>0</v>
      </c>
      <c r="H158" s="26">
        <v>0</v>
      </c>
      <c r="I158" s="26">
        <v>0</v>
      </c>
      <c r="J158" s="186">
        <v>0</v>
      </c>
      <c r="L158" s="3">
        <f>5*177.721</f>
        <v>888.60500000000002</v>
      </c>
    </row>
    <row r="159" spans="1:12" x14ac:dyDescent="0.2">
      <c r="A159" s="20" t="s">
        <v>149</v>
      </c>
      <c r="B159" s="20"/>
      <c r="C159" s="21" t="s">
        <v>24</v>
      </c>
      <c r="D159" s="21" t="s">
        <v>11</v>
      </c>
      <c r="E159" s="22">
        <v>883</v>
      </c>
      <c r="F159" s="26">
        <v>0</v>
      </c>
      <c r="G159" s="26">
        <v>0</v>
      </c>
      <c r="H159" s="26">
        <v>0</v>
      </c>
      <c r="I159" s="26">
        <v>0</v>
      </c>
      <c r="J159" s="26"/>
    </row>
    <row r="160" spans="1:12" x14ac:dyDescent="0.2">
      <c r="A160" s="20" t="s">
        <v>150</v>
      </c>
      <c r="B160" s="20"/>
      <c r="C160" s="21" t="s">
        <v>24</v>
      </c>
      <c r="D160" s="21" t="s">
        <v>17</v>
      </c>
      <c r="E160" s="22">
        <v>2544</v>
      </c>
      <c r="F160" s="26">
        <v>346</v>
      </c>
      <c r="G160" s="26">
        <v>346</v>
      </c>
      <c r="H160" s="26">
        <v>0</v>
      </c>
      <c r="I160" s="26">
        <v>0</v>
      </c>
      <c r="J160" s="186">
        <v>0</v>
      </c>
    </row>
    <row r="161" spans="1:10" x14ac:dyDescent="0.2">
      <c r="A161" s="99" t="s">
        <v>151</v>
      </c>
      <c r="B161" s="99"/>
      <c r="C161" s="100" t="s">
        <v>24</v>
      </c>
      <c r="D161" s="100" t="s">
        <v>17</v>
      </c>
      <c r="E161" s="101">
        <v>2466</v>
      </c>
      <c r="F161" s="102">
        <v>246</v>
      </c>
      <c r="G161" s="102">
        <v>246</v>
      </c>
      <c r="H161" s="102">
        <v>170</v>
      </c>
      <c r="I161" s="102">
        <v>170</v>
      </c>
      <c r="J161" s="192">
        <v>213</v>
      </c>
    </row>
    <row r="162" spans="1:10" x14ac:dyDescent="0.2">
      <c r="A162" s="99" t="s">
        <v>151</v>
      </c>
      <c r="B162" s="99"/>
      <c r="C162" s="100" t="s">
        <v>24</v>
      </c>
      <c r="D162" s="100" t="s">
        <v>11</v>
      </c>
      <c r="E162" s="101">
        <v>889</v>
      </c>
      <c r="F162" s="102">
        <v>50</v>
      </c>
      <c r="G162" s="102">
        <v>50</v>
      </c>
      <c r="H162" s="102">
        <v>50</v>
      </c>
      <c r="I162" s="102">
        <v>50</v>
      </c>
      <c r="J162" s="102">
        <v>50</v>
      </c>
    </row>
    <row r="163" spans="1:10" x14ac:dyDescent="0.2">
      <c r="A163" s="34" t="s">
        <v>151</v>
      </c>
      <c r="B163" s="34"/>
      <c r="C163" s="35" t="s">
        <v>26</v>
      </c>
      <c r="D163" s="35" t="s">
        <v>17</v>
      </c>
      <c r="E163" s="36">
        <v>2310</v>
      </c>
      <c r="F163" s="37"/>
      <c r="G163" s="37">
        <v>550</v>
      </c>
      <c r="H163" s="37">
        <v>250</v>
      </c>
      <c r="I163" s="37">
        <v>250</v>
      </c>
      <c r="J163" s="187">
        <v>150</v>
      </c>
    </row>
    <row r="164" spans="1:10" x14ac:dyDescent="0.2">
      <c r="A164" s="34" t="s">
        <v>152</v>
      </c>
      <c r="B164" s="34"/>
      <c r="C164" s="35" t="s">
        <v>24</v>
      </c>
      <c r="D164" s="35" t="s">
        <v>11</v>
      </c>
      <c r="E164" s="36">
        <v>445</v>
      </c>
      <c r="F164" s="37"/>
      <c r="G164" s="37">
        <v>50</v>
      </c>
      <c r="H164" s="37">
        <v>50</v>
      </c>
      <c r="I164" s="37">
        <v>50</v>
      </c>
      <c r="J164" s="37">
        <v>50</v>
      </c>
    </row>
    <row r="165" spans="1:10" x14ac:dyDescent="0.2">
      <c r="A165" s="28" t="s">
        <v>153</v>
      </c>
      <c r="B165" s="103" t="s">
        <v>61</v>
      </c>
      <c r="C165" s="29" t="s">
        <v>26</v>
      </c>
      <c r="D165" s="29" t="s">
        <v>17</v>
      </c>
      <c r="E165" s="30">
        <v>4325</v>
      </c>
      <c r="F165" s="26">
        <v>1180</v>
      </c>
      <c r="G165" s="26">
        <v>1180</v>
      </c>
      <c r="H165" s="26">
        <v>1300</v>
      </c>
      <c r="I165" s="26">
        <v>1300</v>
      </c>
      <c r="J165" s="186">
        <v>0</v>
      </c>
    </row>
    <row r="166" spans="1:10" x14ac:dyDescent="0.2">
      <c r="A166" s="28" t="s">
        <v>153</v>
      </c>
      <c r="B166" s="103" t="s">
        <v>61</v>
      </c>
      <c r="C166" s="29" t="s">
        <v>29</v>
      </c>
      <c r="D166" s="29" t="s">
        <v>17</v>
      </c>
      <c r="E166" s="30">
        <v>1454</v>
      </c>
      <c r="F166" s="26">
        <v>450</v>
      </c>
      <c r="G166" s="26">
        <v>450</v>
      </c>
      <c r="H166" s="26">
        <v>262</v>
      </c>
      <c r="I166" s="26">
        <v>262</v>
      </c>
      <c r="J166" s="186">
        <v>100</v>
      </c>
    </row>
    <row r="167" spans="1:10" x14ac:dyDescent="0.2">
      <c r="A167" s="82" t="s">
        <v>154</v>
      </c>
      <c r="B167" s="104"/>
      <c r="C167" s="80" t="s">
        <v>29</v>
      </c>
      <c r="D167" s="80" t="s">
        <v>17</v>
      </c>
      <c r="E167" s="81">
        <v>1950</v>
      </c>
      <c r="F167" s="105">
        <v>250</v>
      </c>
      <c r="G167" s="105">
        <v>200</v>
      </c>
      <c r="H167" s="105">
        <v>100</v>
      </c>
      <c r="I167" s="105">
        <v>100</v>
      </c>
      <c r="J167" s="193">
        <v>413</v>
      </c>
    </row>
    <row r="168" spans="1:10" x14ac:dyDescent="0.2">
      <c r="A168" s="34" t="s">
        <v>154</v>
      </c>
      <c r="B168" s="106"/>
      <c r="C168" s="35" t="s">
        <v>29</v>
      </c>
      <c r="D168" s="35" t="s">
        <v>11</v>
      </c>
      <c r="E168" s="36">
        <v>76</v>
      </c>
      <c r="F168" s="37">
        <v>0</v>
      </c>
      <c r="G168" s="37">
        <v>50</v>
      </c>
      <c r="H168" s="37">
        <v>25</v>
      </c>
      <c r="I168" s="37">
        <v>25</v>
      </c>
      <c r="J168" s="37">
        <v>50</v>
      </c>
    </row>
    <row r="169" spans="1:10" x14ac:dyDescent="0.2">
      <c r="A169" s="156" t="s">
        <v>224</v>
      </c>
      <c r="B169" s="167"/>
      <c r="C169" s="157" t="s">
        <v>68</v>
      </c>
      <c r="D169" s="157" t="s">
        <v>11</v>
      </c>
      <c r="E169" s="159">
        <f>7*200</f>
        <v>1400</v>
      </c>
      <c r="F169" s="164">
        <v>0</v>
      </c>
      <c r="G169" s="164">
        <v>0</v>
      </c>
      <c r="H169" s="164">
        <v>0</v>
      </c>
      <c r="I169" s="164">
        <v>50</v>
      </c>
      <c r="J169" s="164">
        <v>100</v>
      </c>
    </row>
    <row r="170" spans="1:10" x14ac:dyDescent="0.2">
      <c r="A170" s="20" t="s">
        <v>155</v>
      </c>
      <c r="B170" s="107"/>
      <c r="C170" s="21" t="s">
        <v>26</v>
      </c>
      <c r="D170" s="21" t="s">
        <v>17</v>
      </c>
      <c r="E170" s="22">
        <v>1030</v>
      </c>
      <c r="F170" s="26">
        <v>550</v>
      </c>
      <c r="G170" s="26">
        <v>550</v>
      </c>
      <c r="H170" s="26">
        <v>350</v>
      </c>
      <c r="I170" s="26">
        <v>350</v>
      </c>
      <c r="J170" s="186">
        <v>100</v>
      </c>
    </row>
    <row r="171" spans="1:10" x14ac:dyDescent="0.2">
      <c r="A171" s="20" t="s">
        <v>155</v>
      </c>
      <c r="B171" s="107"/>
      <c r="C171" s="21" t="s">
        <v>26</v>
      </c>
      <c r="D171" s="21" t="s">
        <v>17</v>
      </c>
      <c r="E171" s="22">
        <v>3554</v>
      </c>
      <c r="F171" s="26">
        <v>550</v>
      </c>
      <c r="G171" s="26">
        <v>550</v>
      </c>
      <c r="H171" s="26">
        <v>750</v>
      </c>
      <c r="I171" s="26">
        <v>750</v>
      </c>
      <c r="J171" s="186">
        <v>350</v>
      </c>
    </row>
    <row r="172" spans="1:10" x14ac:dyDescent="0.2">
      <c r="A172" s="20" t="s">
        <v>155</v>
      </c>
      <c r="B172" s="107"/>
      <c r="C172" s="21" t="s">
        <v>26</v>
      </c>
      <c r="D172" s="21" t="s">
        <v>11</v>
      </c>
      <c r="E172" s="22">
        <v>1244.047</v>
      </c>
      <c r="F172" s="26">
        <v>175</v>
      </c>
      <c r="G172" s="26">
        <v>175</v>
      </c>
      <c r="H172" s="26">
        <v>75</v>
      </c>
      <c r="I172" s="26">
        <v>75</v>
      </c>
      <c r="J172" s="26">
        <v>50</v>
      </c>
    </row>
    <row r="173" spans="1:10" x14ac:dyDescent="0.2">
      <c r="A173" s="28" t="s">
        <v>153</v>
      </c>
      <c r="B173" s="103" t="s">
        <v>61</v>
      </c>
      <c r="C173" s="29" t="s">
        <v>26</v>
      </c>
      <c r="D173" s="29" t="s">
        <v>17</v>
      </c>
      <c r="E173" s="30">
        <v>5484</v>
      </c>
      <c r="F173" s="26">
        <v>900</v>
      </c>
      <c r="G173" s="26">
        <v>900</v>
      </c>
      <c r="H173" s="26">
        <v>1603</v>
      </c>
      <c r="I173" s="26">
        <v>1603</v>
      </c>
      <c r="J173" s="186">
        <v>1500</v>
      </c>
    </row>
    <row r="174" spans="1:10" x14ac:dyDescent="0.2">
      <c r="A174" s="28" t="s">
        <v>153</v>
      </c>
      <c r="B174" s="103" t="s">
        <v>61</v>
      </c>
      <c r="C174" s="29" t="s">
        <v>26</v>
      </c>
      <c r="D174" s="29" t="s">
        <v>17</v>
      </c>
      <c r="E174" s="30">
        <v>738</v>
      </c>
      <c r="F174" s="26">
        <v>508</v>
      </c>
      <c r="G174" s="26">
        <v>508</v>
      </c>
      <c r="H174" s="26">
        <v>500</v>
      </c>
      <c r="I174" s="26">
        <v>500</v>
      </c>
      <c r="J174" s="186">
        <v>200</v>
      </c>
    </row>
    <row r="175" spans="1:10" x14ac:dyDescent="0.2">
      <c r="A175" s="28" t="s">
        <v>156</v>
      </c>
      <c r="B175" s="29"/>
      <c r="C175" s="29" t="s">
        <v>26</v>
      </c>
      <c r="D175" s="29" t="s">
        <v>11</v>
      </c>
      <c r="E175" s="30">
        <v>65</v>
      </c>
      <c r="F175" s="26">
        <v>65</v>
      </c>
      <c r="G175" s="26">
        <v>65</v>
      </c>
      <c r="H175" s="26">
        <v>0</v>
      </c>
      <c r="I175" s="26">
        <v>0</v>
      </c>
      <c r="J175" s="26">
        <v>0</v>
      </c>
    </row>
    <row r="176" spans="1:10" x14ac:dyDescent="0.2">
      <c r="A176" s="20" t="s">
        <v>157</v>
      </c>
      <c r="B176" s="21"/>
      <c r="C176" s="21" t="s">
        <v>14</v>
      </c>
      <c r="D176" s="21" t="s">
        <v>11</v>
      </c>
      <c r="E176" s="22">
        <v>215</v>
      </c>
      <c r="F176" s="23"/>
      <c r="G176" s="23"/>
      <c r="H176" s="23"/>
      <c r="I176" s="23"/>
      <c r="J176" s="23"/>
    </row>
    <row r="177" spans="1:10" x14ac:dyDescent="0.2">
      <c r="A177" s="20" t="s">
        <v>158</v>
      </c>
      <c r="B177" s="21"/>
      <c r="C177" s="21" t="s">
        <v>14</v>
      </c>
      <c r="D177" s="21" t="s">
        <v>11</v>
      </c>
      <c r="E177" s="22">
        <v>226</v>
      </c>
      <c r="F177" s="23"/>
      <c r="G177" s="23"/>
      <c r="H177" s="23"/>
      <c r="I177" s="23"/>
      <c r="J177" s="23"/>
    </row>
    <row r="178" spans="1:10" x14ac:dyDescent="0.2">
      <c r="A178" s="20" t="s">
        <v>159</v>
      </c>
      <c r="B178" s="21"/>
      <c r="C178" s="21" t="s">
        <v>14</v>
      </c>
      <c r="D178" s="21" t="s">
        <v>11</v>
      </c>
      <c r="E178" s="22">
        <v>60</v>
      </c>
      <c r="F178" s="23"/>
      <c r="G178" s="23"/>
      <c r="H178" s="23"/>
      <c r="I178" s="23"/>
      <c r="J178" s="23"/>
    </row>
    <row r="179" spans="1:10" x14ac:dyDescent="0.2">
      <c r="A179" s="20" t="s">
        <v>160</v>
      </c>
      <c r="B179" s="31"/>
      <c r="C179" s="21" t="s">
        <v>26</v>
      </c>
      <c r="D179" s="21" t="s">
        <v>17</v>
      </c>
      <c r="E179" s="22">
        <v>807</v>
      </c>
      <c r="F179" s="26">
        <v>288</v>
      </c>
      <c r="G179" s="26">
        <v>288</v>
      </c>
      <c r="H179" s="26">
        <v>0</v>
      </c>
      <c r="I179" s="26">
        <v>0</v>
      </c>
      <c r="J179" s="186">
        <v>0</v>
      </c>
    </row>
    <row r="180" spans="1:10" x14ac:dyDescent="0.2">
      <c r="A180" s="20" t="s">
        <v>161</v>
      </c>
      <c r="B180" s="20"/>
      <c r="C180" s="21" t="s">
        <v>162</v>
      </c>
      <c r="D180" s="21" t="s">
        <v>11</v>
      </c>
      <c r="E180" s="22">
        <v>622</v>
      </c>
      <c r="F180" s="26"/>
      <c r="G180" s="26"/>
      <c r="H180" s="26">
        <v>100</v>
      </c>
      <c r="I180" s="26">
        <v>100</v>
      </c>
      <c r="J180" s="26">
        <v>100</v>
      </c>
    </row>
    <row r="181" spans="1:10" x14ac:dyDescent="0.2">
      <c r="A181" s="20" t="s">
        <v>163</v>
      </c>
      <c r="B181" s="20"/>
      <c r="C181" s="21" t="s">
        <v>140</v>
      </c>
      <c r="D181" s="21" t="s">
        <v>11</v>
      </c>
      <c r="E181" s="22">
        <v>2451</v>
      </c>
      <c r="F181" s="26">
        <v>100</v>
      </c>
      <c r="G181" s="26">
        <v>100</v>
      </c>
      <c r="H181" s="26">
        <v>100</v>
      </c>
      <c r="I181" s="26">
        <v>100</v>
      </c>
      <c r="J181" s="26">
        <v>100</v>
      </c>
    </row>
    <row r="182" spans="1:10" x14ac:dyDescent="0.2">
      <c r="A182" s="49" t="s">
        <v>164</v>
      </c>
      <c r="B182" s="49"/>
      <c r="C182" s="29" t="s">
        <v>49</v>
      </c>
      <c r="D182" s="29" t="s">
        <v>11</v>
      </c>
      <c r="E182" s="30">
        <v>390</v>
      </c>
      <c r="F182" s="26"/>
      <c r="G182" s="26"/>
      <c r="H182" s="26"/>
      <c r="I182" s="26"/>
      <c r="J182" s="26"/>
    </row>
    <row r="183" spans="1:10" x14ac:dyDescent="0.2">
      <c r="A183" s="108" t="s">
        <v>165</v>
      </c>
      <c r="B183" s="29"/>
      <c r="C183" s="29" t="s">
        <v>49</v>
      </c>
      <c r="D183" s="29" t="s">
        <v>11</v>
      </c>
      <c r="E183" s="30">
        <v>172</v>
      </c>
      <c r="F183" s="26"/>
      <c r="G183" s="26"/>
      <c r="H183" s="26"/>
      <c r="I183" s="26"/>
      <c r="J183" s="26"/>
    </row>
    <row r="184" spans="1:10" x14ac:dyDescent="0.2">
      <c r="A184" s="108" t="s">
        <v>166</v>
      </c>
      <c r="B184" s="49"/>
      <c r="C184" s="29" t="s">
        <v>49</v>
      </c>
      <c r="D184" s="29" t="s">
        <v>11</v>
      </c>
      <c r="E184" s="30">
        <v>47</v>
      </c>
      <c r="F184" s="26"/>
      <c r="G184" s="26"/>
      <c r="H184" s="26"/>
      <c r="I184" s="26"/>
      <c r="J184" s="26"/>
    </row>
    <row r="185" spans="1:10" x14ac:dyDescent="0.2">
      <c r="A185" s="108" t="s">
        <v>167</v>
      </c>
      <c r="B185" s="49"/>
      <c r="C185" s="29" t="s">
        <v>168</v>
      </c>
      <c r="D185" s="29" t="s">
        <v>11</v>
      </c>
      <c r="E185" s="30">
        <v>71</v>
      </c>
      <c r="F185" s="26"/>
      <c r="G185" s="26"/>
      <c r="H185" s="26"/>
      <c r="I185" s="26"/>
      <c r="J185" s="26"/>
    </row>
    <row r="186" spans="1:10" x14ac:dyDescent="0.2">
      <c r="A186" s="108" t="s">
        <v>169</v>
      </c>
      <c r="B186" s="49"/>
      <c r="C186" s="29" t="s">
        <v>168</v>
      </c>
      <c r="D186" s="29" t="s">
        <v>11</v>
      </c>
      <c r="E186" s="30">
        <v>100</v>
      </c>
      <c r="F186" s="26"/>
      <c r="G186" s="26"/>
      <c r="H186" s="26"/>
      <c r="I186" s="26"/>
      <c r="J186" s="26"/>
    </row>
    <row r="187" spans="1:10" x14ac:dyDescent="0.2">
      <c r="A187" s="109" t="s">
        <v>170</v>
      </c>
      <c r="B187" s="72" t="s">
        <v>171</v>
      </c>
      <c r="C187" s="72" t="s">
        <v>172</v>
      </c>
      <c r="D187" s="72" t="s">
        <v>11</v>
      </c>
      <c r="E187" s="72">
        <v>355</v>
      </c>
      <c r="F187" s="110"/>
      <c r="G187" s="110"/>
      <c r="H187" s="110"/>
      <c r="I187" s="110"/>
      <c r="J187" s="110"/>
    </row>
    <row r="188" spans="1:10" x14ac:dyDescent="0.2">
      <c r="A188" s="109" t="s">
        <v>173</v>
      </c>
      <c r="B188" s="72" t="s">
        <v>171</v>
      </c>
      <c r="C188" s="72" t="s">
        <v>172</v>
      </c>
      <c r="D188" s="72" t="s">
        <v>11</v>
      </c>
      <c r="E188" s="73">
        <v>355</v>
      </c>
      <c r="F188" s="110"/>
      <c r="G188" s="110"/>
      <c r="H188" s="110"/>
      <c r="I188" s="110"/>
      <c r="J188" s="110"/>
    </row>
    <row r="189" spans="1:10" x14ac:dyDescent="0.2">
      <c r="A189" s="109" t="s">
        <v>174</v>
      </c>
      <c r="B189" s="72" t="s">
        <v>171</v>
      </c>
      <c r="C189" s="72" t="s">
        <v>172</v>
      </c>
      <c r="D189" s="72" t="s">
        <v>11</v>
      </c>
      <c r="E189" s="73">
        <v>178</v>
      </c>
      <c r="F189" s="110"/>
      <c r="G189" s="110"/>
      <c r="H189" s="110"/>
      <c r="I189" s="110"/>
      <c r="J189" s="110"/>
    </row>
    <row r="190" spans="1:10" x14ac:dyDescent="0.2">
      <c r="A190" s="49" t="s">
        <v>175</v>
      </c>
      <c r="B190" s="29"/>
      <c r="C190" s="29" t="s">
        <v>168</v>
      </c>
      <c r="D190" s="29" t="s">
        <v>11</v>
      </c>
      <c r="E190" s="30">
        <v>184</v>
      </c>
      <c r="F190" s="26"/>
      <c r="G190" s="26"/>
      <c r="H190" s="26"/>
      <c r="I190" s="26"/>
      <c r="J190" s="26"/>
    </row>
    <row r="191" spans="1:10" x14ac:dyDescent="0.2">
      <c r="A191" s="49" t="s">
        <v>176</v>
      </c>
      <c r="B191" s="29"/>
      <c r="C191" s="29" t="s">
        <v>168</v>
      </c>
      <c r="D191" s="29" t="s">
        <v>11</v>
      </c>
      <c r="E191" s="30">
        <v>81</v>
      </c>
      <c r="F191" s="26"/>
      <c r="G191" s="26"/>
      <c r="H191" s="26"/>
      <c r="I191" s="26"/>
      <c r="J191" s="26"/>
    </row>
    <row r="192" spans="1:10" x14ac:dyDescent="0.2">
      <c r="A192" s="49" t="s">
        <v>177</v>
      </c>
      <c r="B192" s="29" t="s">
        <v>171</v>
      </c>
      <c r="C192" s="29" t="s">
        <v>168</v>
      </c>
      <c r="D192" s="29" t="s">
        <v>11</v>
      </c>
      <c r="E192" s="30">
        <v>180</v>
      </c>
      <c r="F192" s="26"/>
      <c r="G192" s="26"/>
      <c r="H192" s="26"/>
      <c r="I192" s="26"/>
      <c r="J192" s="26"/>
    </row>
    <row r="193" spans="1:11" x14ac:dyDescent="0.2">
      <c r="A193" s="49" t="s">
        <v>178</v>
      </c>
      <c r="B193" s="29"/>
      <c r="C193" s="29" t="s">
        <v>168</v>
      </c>
      <c r="D193" s="29" t="s">
        <v>11</v>
      </c>
      <c r="E193" s="30">
        <v>309</v>
      </c>
      <c r="F193" s="26"/>
      <c r="G193" s="26"/>
      <c r="H193" s="26"/>
      <c r="I193" s="26"/>
      <c r="J193" s="26"/>
    </row>
    <row r="194" spans="1:11" x14ac:dyDescent="0.2">
      <c r="A194" s="109" t="s">
        <v>179</v>
      </c>
      <c r="B194" s="72" t="s">
        <v>171</v>
      </c>
      <c r="C194" s="72" t="s">
        <v>168</v>
      </c>
      <c r="D194" s="72" t="s">
        <v>11</v>
      </c>
      <c r="E194" s="73">
        <v>28</v>
      </c>
      <c r="F194" s="110"/>
      <c r="G194" s="110"/>
      <c r="H194" s="110"/>
      <c r="I194" s="110"/>
      <c r="J194" s="110"/>
    </row>
    <row r="195" spans="1:11" ht="12" thickBot="1" x14ac:dyDescent="0.25">
      <c r="A195" s="43" t="s">
        <v>7</v>
      </c>
      <c r="B195" s="43" t="s">
        <v>7</v>
      </c>
      <c r="C195" s="44" t="s">
        <v>7</v>
      </c>
      <c r="D195" s="44" t="s">
        <v>7</v>
      </c>
      <c r="E195" s="44" t="s">
        <v>7</v>
      </c>
      <c r="F195" s="1"/>
      <c r="G195" s="1"/>
    </row>
    <row r="196" spans="1:11" ht="12" thickBot="1" x14ac:dyDescent="0.25">
      <c r="A196" s="111" t="s">
        <v>180</v>
      </c>
      <c r="B196" s="112"/>
      <c r="C196" s="46"/>
      <c r="D196" s="47"/>
      <c r="E196" s="17">
        <f t="shared" ref="E196:J196" si="6">SUM(E198:E221)</f>
        <v>27941.949834999999</v>
      </c>
      <c r="F196" s="17">
        <f t="shared" si="6"/>
        <v>2297</v>
      </c>
      <c r="G196" s="17">
        <f t="shared" si="6"/>
        <v>2297</v>
      </c>
      <c r="H196" s="17">
        <f t="shared" si="6"/>
        <v>2108</v>
      </c>
      <c r="I196" s="17">
        <f t="shared" si="6"/>
        <v>1958</v>
      </c>
      <c r="J196" s="198">
        <f t="shared" si="6"/>
        <v>2861</v>
      </c>
      <c r="K196" s="202"/>
    </row>
    <row r="197" spans="1:11" x14ac:dyDescent="0.2">
      <c r="A197" s="113" t="s">
        <v>7</v>
      </c>
      <c r="B197" s="113" t="s">
        <v>7</v>
      </c>
      <c r="C197" s="114" t="s">
        <v>7</v>
      </c>
      <c r="D197" s="114" t="s">
        <v>7</v>
      </c>
      <c r="E197" s="115" t="s">
        <v>7</v>
      </c>
      <c r="F197" s="1"/>
      <c r="G197" s="1"/>
    </row>
    <row r="198" spans="1:11" x14ac:dyDescent="0.2">
      <c r="A198" s="116" t="s">
        <v>181</v>
      </c>
      <c r="B198" s="29"/>
      <c r="C198" s="29" t="s">
        <v>49</v>
      </c>
      <c r="D198" s="29" t="s">
        <v>11</v>
      </c>
      <c r="E198" s="117">
        <v>267</v>
      </c>
      <c r="F198" s="26"/>
      <c r="G198" s="26"/>
      <c r="H198" s="26"/>
      <c r="I198" s="26"/>
      <c r="J198" s="26"/>
    </row>
    <row r="199" spans="1:11" x14ac:dyDescent="0.2">
      <c r="A199" s="116" t="s">
        <v>182</v>
      </c>
      <c r="B199" s="29"/>
      <c r="C199" s="29" t="s">
        <v>49</v>
      </c>
      <c r="D199" s="29" t="s">
        <v>11</v>
      </c>
      <c r="E199" s="117">
        <v>29</v>
      </c>
      <c r="F199" s="26"/>
      <c r="G199" s="26"/>
      <c r="H199" s="26"/>
      <c r="I199" s="26"/>
      <c r="J199" s="26"/>
    </row>
    <row r="200" spans="1:11" x14ac:dyDescent="0.2">
      <c r="A200" s="116" t="s">
        <v>183</v>
      </c>
      <c r="B200" s="29"/>
      <c r="C200" s="29" t="s">
        <v>49</v>
      </c>
      <c r="D200" s="29" t="s">
        <v>11</v>
      </c>
      <c r="E200" s="117">
        <v>58</v>
      </c>
      <c r="F200" s="26"/>
      <c r="G200" s="26"/>
      <c r="H200" s="26"/>
      <c r="I200" s="26"/>
      <c r="J200" s="26"/>
    </row>
    <row r="201" spans="1:11" x14ac:dyDescent="0.2">
      <c r="A201" s="118" t="s">
        <v>184</v>
      </c>
      <c r="B201" s="21"/>
      <c r="C201" s="21" t="s">
        <v>14</v>
      </c>
      <c r="D201" s="21" t="s">
        <v>11</v>
      </c>
      <c r="E201" s="119">
        <v>157</v>
      </c>
      <c r="F201" s="23"/>
      <c r="G201" s="23"/>
      <c r="H201" s="23"/>
      <c r="I201" s="23"/>
      <c r="J201" s="23"/>
    </row>
    <row r="202" spans="1:11" x14ac:dyDescent="0.2">
      <c r="A202" s="118" t="s">
        <v>185</v>
      </c>
      <c r="B202" s="21"/>
      <c r="C202" s="21" t="s">
        <v>41</v>
      </c>
      <c r="D202" s="21" t="s">
        <v>11</v>
      </c>
      <c r="E202" s="119">
        <v>312</v>
      </c>
      <c r="F202" s="23"/>
      <c r="G202" s="23"/>
      <c r="H202" s="23"/>
      <c r="I202" s="23"/>
      <c r="J202" s="23"/>
    </row>
    <row r="203" spans="1:11" x14ac:dyDescent="0.2">
      <c r="A203" s="120" t="s">
        <v>186</v>
      </c>
      <c r="B203" s="21"/>
      <c r="C203" s="21" t="s">
        <v>68</v>
      </c>
      <c r="D203" s="21" t="s">
        <v>11</v>
      </c>
      <c r="E203" s="119">
        <v>105</v>
      </c>
      <c r="F203" s="23"/>
      <c r="G203" s="23"/>
      <c r="H203" s="23"/>
      <c r="I203" s="23"/>
      <c r="J203" s="23"/>
    </row>
    <row r="204" spans="1:11" x14ac:dyDescent="0.2">
      <c r="A204" s="165" t="s">
        <v>187</v>
      </c>
      <c r="B204" s="157"/>
      <c r="C204" s="157" t="s">
        <v>68</v>
      </c>
      <c r="D204" s="157" t="s">
        <v>11</v>
      </c>
      <c r="E204" s="166">
        <f>8*200</f>
        <v>1600</v>
      </c>
      <c r="F204" s="164">
        <v>100</v>
      </c>
      <c r="G204" s="164">
        <v>100</v>
      </c>
      <c r="H204" s="164">
        <v>100</v>
      </c>
      <c r="I204" s="164">
        <v>50</v>
      </c>
      <c r="J204" s="164">
        <v>50</v>
      </c>
    </row>
    <row r="205" spans="1:11" x14ac:dyDescent="0.2">
      <c r="A205" s="31" t="s">
        <v>188</v>
      </c>
      <c r="B205" s="21"/>
      <c r="C205" s="21" t="s">
        <v>41</v>
      </c>
      <c r="D205" s="21" t="s">
        <v>11</v>
      </c>
      <c r="E205" s="21">
        <v>400</v>
      </c>
      <c r="F205" s="23">
        <v>50</v>
      </c>
      <c r="G205" s="23">
        <v>50</v>
      </c>
      <c r="H205" s="23">
        <v>50</v>
      </c>
      <c r="I205" s="23">
        <v>50</v>
      </c>
      <c r="J205" s="23">
        <v>50</v>
      </c>
    </row>
    <row r="206" spans="1:11" x14ac:dyDescent="0.2">
      <c r="A206" s="31" t="s">
        <v>189</v>
      </c>
      <c r="B206" s="21"/>
      <c r="C206" s="21" t="s">
        <v>41</v>
      </c>
      <c r="D206" s="21" t="s">
        <v>11</v>
      </c>
      <c r="E206" s="21">
        <v>400</v>
      </c>
      <c r="F206" s="23">
        <v>100</v>
      </c>
      <c r="G206" s="23">
        <v>100</v>
      </c>
      <c r="H206" s="23">
        <v>100</v>
      </c>
      <c r="I206" s="23">
        <v>100</v>
      </c>
      <c r="J206" s="23">
        <v>100</v>
      </c>
    </row>
    <row r="207" spans="1:11" x14ac:dyDescent="0.2">
      <c r="A207" s="168" t="s">
        <v>190</v>
      </c>
      <c r="B207" s="157"/>
      <c r="C207" s="157" t="s">
        <v>41</v>
      </c>
      <c r="D207" s="157" t="s">
        <v>11</v>
      </c>
      <c r="E207" s="157">
        <v>2400</v>
      </c>
      <c r="F207" s="164">
        <v>200</v>
      </c>
      <c r="G207" s="164">
        <v>200</v>
      </c>
      <c r="H207" s="164">
        <v>200</v>
      </c>
      <c r="I207" s="164">
        <v>100</v>
      </c>
      <c r="J207" s="164">
        <v>100</v>
      </c>
    </row>
    <row r="208" spans="1:11" x14ac:dyDescent="0.2">
      <c r="A208" s="31" t="s">
        <v>191</v>
      </c>
      <c r="B208" s="21"/>
      <c r="C208" s="21" t="s">
        <v>41</v>
      </c>
      <c r="D208" s="21" t="s">
        <v>11</v>
      </c>
      <c r="E208" s="21">
        <v>1400</v>
      </c>
      <c r="F208" s="23">
        <v>100</v>
      </c>
      <c r="G208" s="23">
        <v>100</v>
      </c>
      <c r="H208" s="23">
        <v>100</v>
      </c>
      <c r="I208" s="23">
        <v>100</v>
      </c>
      <c r="J208" s="23">
        <v>100</v>
      </c>
    </row>
    <row r="209" spans="1:11" x14ac:dyDescent="0.2">
      <c r="A209" s="181" t="s">
        <v>234</v>
      </c>
      <c r="B209" s="178"/>
      <c r="C209" s="178" t="s">
        <v>29</v>
      </c>
      <c r="D209" s="178" t="s">
        <v>11</v>
      </c>
      <c r="E209" s="183">
        <f>1*1.33*177.721</f>
        <v>236.36893000000001</v>
      </c>
      <c r="F209" s="180"/>
      <c r="G209" s="180"/>
      <c r="H209" s="180"/>
      <c r="I209" s="180"/>
      <c r="J209" s="180">
        <v>100</v>
      </c>
    </row>
    <row r="210" spans="1:11" x14ac:dyDescent="0.2">
      <c r="A210" s="181" t="s">
        <v>235</v>
      </c>
      <c r="B210" s="178"/>
      <c r="C210" s="178" t="s">
        <v>29</v>
      </c>
      <c r="D210" s="178" t="s">
        <v>11</v>
      </c>
      <c r="E210" s="183">
        <f>4.7*1.33*177.721</f>
        <v>1110.9339710000002</v>
      </c>
      <c r="F210" s="180"/>
      <c r="G210" s="180"/>
      <c r="H210" s="180"/>
      <c r="I210" s="180"/>
      <c r="J210" s="180">
        <v>250</v>
      </c>
    </row>
    <row r="211" spans="1:11" x14ac:dyDescent="0.2">
      <c r="A211" s="20" t="s">
        <v>192</v>
      </c>
      <c r="B211" s="21"/>
      <c r="C211" s="21" t="s">
        <v>140</v>
      </c>
      <c r="D211" s="21" t="s">
        <v>11</v>
      </c>
      <c r="E211" s="21">
        <v>3598</v>
      </c>
      <c r="F211" s="26">
        <v>100</v>
      </c>
      <c r="G211" s="26">
        <v>100</v>
      </c>
      <c r="H211" s="26">
        <v>100</v>
      </c>
      <c r="I211" s="26">
        <v>100</v>
      </c>
      <c r="J211" s="26">
        <v>100</v>
      </c>
    </row>
    <row r="212" spans="1:11" x14ac:dyDescent="0.2">
      <c r="A212" s="74" t="s">
        <v>193</v>
      </c>
      <c r="B212" s="121" t="s">
        <v>171</v>
      </c>
      <c r="C212" s="121" t="s">
        <v>140</v>
      </c>
      <c r="D212" s="121" t="s">
        <v>11</v>
      </c>
      <c r="E212" s="72">
        <v>480</v>
      </c>
      <c r="F212" s="110"/>
      <c r="G212" s="110"/>
      <c r="H212" s="110"/>
      <c r="I212" s="110"/>
      <c r="J212" s="110"/>
    </row>
    <row r="213" spans="1:11" x14ac:dyDescent="0.2">
      <c r="A213" s="20" t="s">
        <v>194</v>
      </c>
      <c r="B213" s="21"/>
      <c r="C213" s="21" t="s">
        <v>26</v>
      </c>
      <c r="D213" s="21" t="s">
        <v>17</v>
      </c>
      <c r="E213" s="21">
        <v>1280</v>
      </c>
      <c r="F213" s="23">
        <v>117</v>
      </c>
      <c r="G213" s="23">
        <v>117</v>
      </c>
      <c r="H213" s="23">
        <v>117</v>
      </c>
      <c r="I213" s="23">
        <v>117</v>
      </c>
      <c r="J213" s="48">
        <v>107</v>
      </c>
    </row>
    <row r="214" spans="1:11" x14ac:dyDescent="0.2">
      <c r="A214" s="20" t="s">
        <v>194</v>
      </c>
      <c r="B214" s="21"/>
      <c r="C214" s="21" t="s">
        <v>26</v>
      </c>
      <c r="D214" s="21" t="s">
        <v>11</v>
      </c>
      <c r="E214" s="21">
        <v>27</v>
      </c>
      <c r="F214" s="23">
        <v>27</v>
      </c>
      <c r="G214" s="23">
        <v>27</v>
      </c>
      <c r="H214" s="23">
        <v>0</v>
      </c>
      <c r="I214" s="23">
        <v>0</v>
      </c>
      <c r="J214" s="23"/>
    </row>
    <row r="215" spans="1:11" x14ac:dyDescent="0.2">
      <c r="A215" s="28" t="s">
        <v>195</v>
      </c>
      <c r="B215" s="122"/>
      <c r="C215" s="122" t="s">
        <v>24</v>
      </c>
      <c r="D215" s="122" t="s">
        <v>17</v>
      </c>
      <c r="E215" s="29">
        <v>1777</v>
      </c>
      <c r="F215" s="38">
        <v>170</v>
      </c>
      <c r="G215" s="38">
        <v>170</v>
      </c>
      <c r="H215" s="38">
        <v>150</v>
      </c>
      <c r="I215" s="38">
        <v>150</v>
      </c>
      <c r="J215" s="154">
        <v>337</v>
      </c>
    </row>
    <row r="216" spans="1:11" x14ac:dyDescent="0.2">
      <c r="A216" s="28" t="s">
        <v>195</v>
      </c>
      <c r="B216" s="29"/>
      <c r="C216" s="29" t="s">
        <v>24</v>
      </c>
      <c r="D216" s="29" t="s">
        <v>11</v>
      </c>
      <c r="E216" s="29">
        <v>889</v>
      </c>
      <c r="F216" s="38">
        <v>50</v>
      </c>
      <c r="G216" s="38">
        <v>50</v>
      </c>
      <c r="H216" s="38">
        <v>75</v>
      </c>
      <c r="I216" s="38">
        <v>75</v>
      </c>
      <c r="J216" s="38">
        <v>75</v>
      </c>
    </row>
    <row r="217" spans="1:11" x14ac:dyDescent="0.2">
      <c r="A217" s="20" t="s">
        <v>196</v>
      </c>
      <c r="B217" s="21"/>
      <c r="C217" s="21" t="s">
        <v>24</v>
      </c>
      <c r="D217" s="21" t="s">
        <v>17</v>
      </c>
      <c r="E217" s="22">
        <v>2520</v>
      </c>
      <c r="F217" s="26">
        <v>732</v>
      </c>
      <c r="G217" s="26">
        <v>732</v>
      </c>
      <c r="H217" s="26">
        <v>324</v>
      </c>
      <c r="I217" s="26">
        <v>324</v>
      </c>
      <c r="J217" s="186">
        <v>0</v>
      </c>
    </row>
    <row r="218" spans="1:11" x14ac:dyDescent="0.2">
      <c r="A218" s="28" t="s">
        <v>197</v>
      </c>
      <c r="B218" s="29"/>
      <c r="C218" s="29" t="s">
        <v>24</v>
      </c>
      <c r="D218" s="29" t="s">
        <v>17</v>
      </c>
      <c r="E218" s="30">
        <f>10*177.721</f>
        <v>1777.21</v>
      </c>
      <c r="F218" s="38">
        <v>150</v>
      </c>
      <c r="G218" s="38">
        <v>150</v>
      </c>
      <c r="H218" s="38">
        <v>150</v>
      </c>
      <c r="I218" s="38">
        <v>150</v>
      </c>
      <c r="J218" s="154">
        <v>332</v>
      </c>
    </row>
    <row r="219" spans="1:11" x14ac:dyDescent="0.2">
      <c r="A219" s="177" t="s">
        <v>206</v>
      </c>
      <c r="B219" s="178"/>
      <c r="C219" s="178" t="s">
        <v>24</v>
      </c>
      <c r="D219" s="178" t="s">
        <v>17</v>
      </c>
      <c r="E219" s="179">
        <f>20*177.721</f>
        <v>3554.42</v>
      </c>
      <c r="F219" s="180">
        <v>0</v>
      </c>
      <c r="G219" s="180">
        <v>0</v>
      </c>
      <c r="H219" s="180">
        <v>142</v>
      </c>
      <c r="I219" s="180">
        <v>142</v>
      </c>
      <c r="J219" s="182">
        <v>182</v>
      </c>
    </row>
    <row r="220" spans="1:11" x14ac:dyDescent="0.2">
      <c r="A220" s="177" t="s">
        <v>231</v>
      </c>
      <c r="B220" s="178"/>
      <c r="C220" s="178" t="s">
        <v>24</v>
      </c>
      <c r="D220" s="178" t="s">
        <v>17</v>
      </c>
      <c r="E220" s="179">
        <f>3.8*1.33*177.721</f>
        <v>898.20193400000005</v>
      </c>
      <c r="F220" s="180"/>
      <c r="G220" s="180"/>
      <c r="H220" s="180"/>
      <c r="I220" s="180"/>
      <c r="J220" s="182">
        <v>90</v>
      </c>
    </row>
    <row r="221" spans="1:11" x14ac:dyDescent="0.2">
      <c r="A221" s="177" t="s">
        <v>230</v>
      </c>
      <c r="B221" s="177"/>
      <c r="C221" s="178" t="s">
        <v>24</v>
      </c>
      <c r="D221" s="178" t="s">
        <v>17</v>
      </c>
      <c r="E221" s="179">
        <f>15*177.721</f>
        <v>2665.8150000000001</v>
      </c>
      <c r="F221" s="180">
        <v>401</v>
      </c>
      <c r="G221" s="180">
        <v>401</v>
      </c>
      <c r="H221" s="180">
        <v>500</v>
      </c>
      <c r="I221" s="180">
        <v>500</v>
      </c>
      <c r="J221" s="182">
        <v>888</v>
      </c>
    </row>
    <row r="222" spans="1:11" ht="12" thickBot="1" x14ac:dyDescent="0.25">
      <c r="A222" s="43" t="s">
        <v>7</v>
      </c>
      <c r="B222" s="43" t="s">
        <v>7</v>
      </c>
      <c r="C222" s="44" t="s">
        <v>7</v>
      </c>
      <c r="D222" s="44" t="s">
        <v>7</v>
      </c>
      <c r="E222" s="44" t="s">
        <v>7</v>
      </c>
      <c r="F222" s="1"/>
      <c r="G222" s="1"/>
    </row>
    <row r="223" spans="1:11" ht="12" thickBot="1" x14ac:dyDescent="0.25">
      <c r="A223" s="14" t="s">
        <v>199</v>
      </c>
      <c r="B223" s="15"/>
      <c r="C223" s="123"/>
      <c r="D223" s="124"/>
      <c r="E223" s="125">
        <f t="shared" ref="E223:J223" si="7">E196+E155+E139+E112+E101+E77+E45+E33+E8</f>
        <v>583115.81058442092</v>
      </c>
      <c r="F223" s="125">
        <f t="shared" si="7"/>
        <v>32998</v>
      </c>
      <c r="G223" s="125">
        <f t="shared" si="7"/>
        <v>34530</v>
      </c>
      <c r="H223" s="125">
        <f t="shared" si="7"/>
        <v>25219</v>
      </c>
      <c r="I223" s="125">
        <f t="shared" si="7"/>
        <v>25414</v>
      </c>
      <c r="J223" s="199">
        <f t="shared" si="7"/>
        <v>25783.982114999999</v>
      </c>
      <c r="K223" s="203"/>
    </row>
    <row r="224" spans="1:11" x14ac:dyDescent="0.2">
      <c r="A224" s="1"/>
      <c r="B224" s="1"/>
      <c r="C224" s="1"/>
      <c r="D224" s="1"/>
      <c r="E224" s="1"/>
      <c r="F224" s="1"/>
      <c r="G224" s="1"/>
      <c r="J224" s="143"/>
    </row>
    <row r="225" spans="1:10" ht="15" x14ac:dyDescent="0.25">
      <c r="A225" s="1"/>
      <c r="B225" s="1"/>
      <c r="C225" s="1"/>
      <c r="D225" s="1"/>
      <c r="E225" s="1"/>
      <c r="F225" s="1"/>
      <c r="G225" s="1"/>
      <c r="J225" s="142"/>
    </row>
  </sheetData>
  <autoFilter ref="A9:H223" xr:uid="{00000000-0009-0000-0000-000001000000}"/>
  <mergeCells count="1">
    <mergeCell ref="A2:G2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7"/>
  <sheetViews>
    <sheetView tabSelected="1" topLeftCell="A211" workbookViewId="0">
      <selection activeCell="L206" sqref="L206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28515625" style="3" customWidth="1"/>
    <col min="12" max="12" width="11.7109375" style="3" customWidth="1"/>
    <col min="13" max="13" width="13.140625" style="3" customWidth="1"/>
    <col min="14" max="14" width="16.140625" style="3" customWidth="1"/>
    <col min="15" max="16384" width="30" style="3"/>
  </cols>
  <sheetData>
    <row r="1" spans="1:11" x14ac:dyDescent="0.2">
      <c r="A1" s="1"/>
      <c r="B1" s="1"/>
      <c r="C1" s="2"/>
      <c r="D1" s="2"/>
      <c r="E1" s="2"/>
      <c r="F1" s="1"/>
      <c r="G1" s="1"/>
    </row>
    <row r="2" spans="1:11" x14ac:dyDescent="0.2">
      <c r="A2" s="207" t="s">
        <v>237</v>
      </c>
      <c r="B2" s="207"/>
      <c r="C2" s="207"/>
      <c r="D2" s="207"/>
      <c r="E2" s="207"/>
      <c r="F2" s="207"/>
      <c r="G2" s="207"/>
    </row>
    <row r="3" spans="1:11" x14ac:dyDescent="0.2">
      <c r="A3" s="2"/>
      <c r="B3" s="1"/>
      <c r="C3" s="4"/>
      <c r="D3" s="2"/>
      <c r="E3" s="2"/>
      <c r="F3" s="1"/>
      <c r="G3" s="1"/>
    </row>
    <row r="4" spans="1:11" ht="12" thickBot="1" x14ac:dyDescent="0.25">
      <c r="A4" s="1"/>
      <c r="B4" s="1"/>
      <c r="C4" s="2"/>
      <c r="D4" s="2"/>
      <c r="E4" s="2"/>
      <c r="F4" s="1"/>
      <c r="G4" s="1"/>
    </row>
    <row r="5" spans="1:11" x14ac:dyDescent="0.2">
      <c r="A5" s="5"/>
      <c r="B5" s="5"/>
      <c r="C5" s="6"/>
      <c r="D5" s="7"/>
      <c r="E5" s="8"/>
      <c r="F5" s="8"/>
      <c r="G5" s="8"/>
      <c r="H5" s="8"/>
      <c r="I5" s="8"/>
      <c r="J5" s="8"/>
      <c r="K5" s="8"/>
    </row>
    <row r="6" spans="1:11" ht="12" thickBot="1" x14ac:dyDescent="0.25">
      <c r="A6" s="9" t="s">
        <v>0</v>
      </c>
      <c r="B6" s="10" t="s">
        <v>1</v>
      </c>
      <c r="C6" s="11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201</v>
      </c>
      <c r="I6" s="10" t="s">
        <v>220</v>
      </c>
      <c r="J6" s="10" t="s">
        <v>228</v>
      </c>
      <c r="K6" s="194">
        <v>45687</v>
      </c>
    </row>
    <row r="7" spans="1:11" ht="12" thickBot="1" x14ac:dyDescent="0.25">
      <c r="A7" s="12" t="s">
        <v>7</v>
      </c>
      <c r="B7" s="12" t="s">
        <v>7</v>
      </c>
      <c r="C7" s="12" t="s">
        <v>7</v>
      </c>
      <c r="D7" s="12" t="s">
        <v>7</v>
      </c>
      <c r="E7" s="13" t="s">
        <v>7</v>
      </c>
      <c r="F7" s="1"/>
      <c r="G7" s="1"/>
    </row>
    <row r="8" spans="1:11" ht="12" thickBot="1" x14ac:dyDescent="0.25">
      <c r="A8" s="14" t="s">
        <v>8</v>
      </c>
      <c r="B8" s="15"/>
      <c r="C8" s="16"/>
      <c r="D8" s="15"/>
      <c r="E8" s="17">
        <f t="shared" ref="E8:K8" si="0">SUM(E10:E31)</f>
        <v>28525.349332079997</v>
      </c>
      <c r="F8" s="17">
        <f t="shared" si="0"/>
        <v>4010</v>
      </c>
      <c r="G8" s="17">
        <f t="shared" si="0"/>
        <v>4010</v>
      </c>
      <c r="H8" s="17">
        <f t="shared" si="0"/>
        <v>2349</v>
      </c>
      <c r="I8" s="17">
        <f t="shared" si="0"/>
        <v>2419</v>
      </c>
      <c r="J8" s="17">
        <f t="shared" si="0"/>
        <v>2119.9821149999998</v>
      </c>
      <c r="K8" s="17">
        <f t="shared" si="0"/>
        <v>494</v>
      </c>
    </row>
    <row r="9" spans="1:11" x14ac:dyDescent="0.2">
      <c r="A9" s="18"/>
      <c r="B9" s="18"/>
      <c r="C9" s="18"/>
      <c r="D9" s="18"/>
      <c r="E9" s="18"/>
      <c r="F9" s="1"/>
      <c r="G9" s="1"/>
    </row>
    <row r="10" spans="1:11" x14ac:dyDescent="0.2">
      <c r="A10" s="19" t="s">
        <v>9</v>
      </c>
      <c r="B10" s="20"/>
      <c r="C10" s="21" t="s">
        <v>10</v>
      </c>
      <c r="D10" s="21" t="s">
        <v>17</v>
      </c>
      <c r="E10" s="22">
        <v>53</v>
      </c>
      <c r="F10" s="23">
        <v>0</v>
      </c>
      <c r="G10" s="23">
        <v>0</v>
      </c>
      <c r="H10" s="23">
        <v>51</v>
      </c>
      <c r="I10" s="23">
        <v>51</v>
      </c>
      <c r="J10" s="48">
        <v>0</v>
      </c>
      <c r="K10" s="195"/>
    </row>
    <row r="11" spans="1:11" x14ac:dyDescent="0.2">
      <c r="A11" s="204" t="s">
        <v>240</v>
      </c>
      <c r="B11" s="181"/>
      <c r="C11" s="178" t="s">
        <v>10</v>
      </c>
      <c r="D11" s="178" t="s">
        <v>11</v>
      </c>
      <c r="E11" s="179">
        <v>977</v>
      </c>
      <c r="F11" s="205">
        <v>0</v>
      </c>
      <c r="G11" s="205">
        <v>0</v>
      </c>
      <c r="H11" s="205">
        <v>0</v>
      </c>
      <c r="I11" s="205">
        <v>0</v>
      </c>
      <c r="J11" s="206">
        <v>500</v>
      </c>
      <c r="K11" s="195"/>
    </row>
    <row r="12" spans="1:11" x14ac:dyDescent="0.2">
      <c r="A12" s="19" t="s">
        <v>12</v>
      </c>
      <c r="B12" s="20"/>
      <c r="C12" s="21" t="s">
        <v>10</v>
      </c>
      <c r="D12" s="21" t="s">
        <v>11</v>
      </c>
      <c r="E12" s="22">
        <v>38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195"/>
    </row>
    <row r="13" spans="1:11" x14ac:dyDescent="0.2">
      <c r="A13" s="19" t="s">
        <v>13</v>
      </c>
      <c r="B13" s="20"/>
      <c r="C13" s="21" t="s">
        <v>14</v>
      </c>
      <c r="D13" s="21" t="s">
        <v>11</v>
      </c>
      <c r="E13" s="22">
        <v>202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195"/>
    </row>
    <row r="14" spans="1:11" x14ac:dyDescent="0.2">
      <c r="A14" s="19" t="s">
        <v>15</v>
      </c>
      <c r="B14" s="20"/>
      <c r="C14" s="24" t="s">
        <v>14</v>
      </c>
      <c r="D14" s="24" t="s">
        <v>11</v>
      </c>
      <c r="E14" s="25">
        <v>82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195"/>
    </row>
    <row r="15" spans="1:11" x14ac:dyDescent="0.2">
      <c r="A15" s="19" t="s">
        <v>18</v>
      </c>
      <c r="B15" s="20"/>
      <c r="C15" s="21" t="s">
        <v>10</v>
      </c>
      <c r="D15" s="21" t="s">
        <v>17</v>
      </c>
      <c r="E15" s="22">
        <v>391</v>
      </c>
      <c r="F15" s="26">
        <v>117</v>
      </c>
      <c r="G15" s="26">
        <v>117</v>
      </c>
      <c r="H15" s="26">
        <v>98</v>
      </c>
      <c r="I15" s="26">
        <v>98</v>
      </c>
      <c r="J15" s="186">
        <v>0</v>
      </c>
      <c r="K15" s="195"/>
    </row>
    <row r="16" spans="1:11" x14ac:dyDescent="0.2">
      <c r="A16" s="27" t="s">
        <v>19</v>
      </c>
      <c r="B16" s="28"/>
      <c r="C16" s="29" t="s">
        <v>10</v>
      </c>
      <c r="D16" s="29" t="s">
        <v>17</v>
      </c>
      <c r="E16" s="30">
        <v>1066</v>
      </c>
      <c r="F16" s="26">
        <v>250</v>
      </c>
      <c r="G16" s="26">
        <v>250</v>
      </c>
      <c r="H16" s="26">
        <v>200</v>
      </c>
      <c r="I16" s="26">
        <v>200</v>
      </c>
      <c r="J16" s="186">
        <v>106</v>
      </c>
      <c r="K16" s="195"/>
    </row>
    <row r="17" spans="1:11" x14ac:dyDescent="0.2">
      <c r="A17" s="176" t="s">
        <v>229</v>
      </c>
      <c r="B17" s="177"/>
      <c r="C17" s="178" t="s">
        <v>10</v>
      </c>
      <c r="D17" s="178" t="s">
        <v>17</v>
      </c>
      <c r="E17" s="179">
        <f>6.3*177.721</f>
        <v>1119.6423</v>
      </c>
      <c r="F17" s="180">
        <v>0</v>
      </c>
      <c r="G17" s="180">
        <v>0</v>
      </c>
      <c r="H17" s="180">
        <v>0</v>
      </c>
      <c r="I17" s="180">
        <v>0</v>
      </c>
      <c r="J17" s="182">
        <f>E17*5%</f>
        <v>55.982115</v>
      </c>
      <c r="K17" s="195"/>
    </row>
    <row r="18" spans="1:11" x14ac:dyDescent="0.2">
      <c r="A18" s="27" t="s">
        <v>20</v>
      </c>
      <c r="B18" s="28"/>
      <c r="C18" s="29" t="s">
        <v>21</v>
      </c>
      <c r="D18" s="29" t="s">
        <v>11</v>
      </c>
      <c r="E18" s="30">
        <f>2406480*177.721/1000000</f>
        <v>427.68203208</v>
      </c>
      <c r="F18" s="26">
        <v>100</v>
      </c>
      <c r="G18" s="26">
        <v>100</v>
      </c>
      <c r="H18" s="26">
        <v>100</v>
      </c>
      <c r="I18" s="26">
        <v>100</v>
      </c>
      <c r="J18" s="26">
        <v>50</v>
      </c>
      <c r="K18" s="195">
        <v>94</v>
      </c>
    </row>
    <row r="19" spans="1:11" x14ac:dyDescent="0.2">
      <c r="A19" s="176" t="s">
        <v>225</v>
      </c>
      <c r="B19" s="181"/>
      <c r="C19" s="178" t="s">
        <v>24</v>
      </c>
      <c r="D19" s="178" t="s">
        <v>203</v>
      </c>
      <c r="E19" s="179">
        <f>15*177.721</f>
        <v>2665.8150000000001</v>
      </c>
      <c r="F19" s="180"/>
      <c r="G19" s="180"/>
      <c r="H19" s="180">
        <v>0</v>
      </c>
      <c r="I19" s="180">
        <v>70</v>
      </c>
      <c r="J19" s="182">
        <v>137</v>
      </c>
      <c r="K19" s="195"/>
    </row>
    <row r="20" spans="1:11" x14ac:dyDescent="0.2">
      <c r="A20" s="28" t="s">
        <v>23</v>
      </c>
      <c r="B20" s="29"/>
      <c r="C20" s="29" t="s">
        <v>24</v>
      </c>
      <c r="D20" s="29" t="s">
        <v>17</v>
      </c>
      <c r="E20" s="30">
        <f>6*177.721</f>
        <v>1066.326</v>
      </c>
      <c r="F20" s="26">
        <v>101</v>
      </c>
      <c r="G20" s="26">
        <v>101</v>
      </c>
      <c r="H20" s="26">
        <v>0</v>
      </c>
      <c r="I20" s="26">
        <v>0</v>
      </c>
      <c r="J20" s="186">
        <v>0</v>
      </c>
      <c r="K20" s="195"/>
    </row>
    <row r="21" spans="1:11" x14ac:dyDescent="0.2">
      <c r="A21" s="19" t="s">
        <v>25</v>
      </c>
      <c r="B21" s="31"/>
      <c r="C21" s="21" t="s">
        <v>26</v>
      </c>
      <c r="D21" s="21" t="s">
        <v>17</v>
      </c>
      <c r="E21" s="22">
        <v>807</v>
      </c>
      <c r="F21" s="26">
        <v>0</v>
      </c>
      <c r="G21" s="26">
        <v>0</v>
      </c>
      <c r="H21" s="26">
        <v>0</v>
      </c>
      <c r="I21" s="26">
        <v>0</v>
      </c>
      <c r="J21" s="186">
        <v>0</v>
      </c>
      <c r="K21" s="195"/>
    </row>
    <row r="22" spans="1:11" x14ac:dyDescent="0.2">
      <c r="A22" s="19" t="s">
        <v>27</v>
      </c>
      <c r="B22" s="21"/>
      <c r="C22" s="21" t="s">
        <v>26</v>
      </c>
      <c r="D22" s="21" t="s">
        <v>17</v>
      </c>
      <c r="E22" s="22">
        <v>888</v>
      </c>
      <c r="F22" s="26">
        <v>78</v>
      </c>
      <c r="G22" s="26">
        <v>0</v>
      </c>
      <c r="H22" s="26">
        <v>0</v>
      </c>
      <c r="I22" s="26">
        <v>0</v>
      </c>
      <c r="J22" s="186">
        <v>0</v>
      </c>
      <c r="K22" s="195"/>
    </row>
    <row r="23" spans="1:11" x14ac:dyDescent="0.2">
      <c r="A23" s="27" t="s">
        <v>28</v>
      </c>
      <c r="B23" s="28"/>
      <c r="C23" s="29" t="s">
        <v>29</v>
      </c>
      <c r="D23" s="29" t="s">
        <v>17</v>
      </c>
      <c r="E23" s="30">
        <v>2786</v>
      </c>
      <c r="F23" s="26">
        <v>170</v>
      </c>
      <c r="G23" s="26">
        <v>170</v>
      </c>
      <c r="H23" s="26">
        <v>30</v>
      </c>
      <c r="I23" s="26">
        <v>30</v>
      </c>
      <c r="J23" s="186">
        <v>0</v>
      </c>
      <c r="K23" s="195"/>
    </row>
    <row r="24" spans="1:11" x14ac:dyDescent="0.2">
      <c r="A24" s="32" t="s">
        <v>30</v>
      </c>
      <c r="B24" s="20" t="s">
        <v>31</v>
      </c>
      <c r="C24" s="21" t="s">
        <v>29</v>
      </c>
      <c r="D24" s="21" t="s">
        <v>11</v>
      </c>
      <c r="E24" s="22">
        <v>3380</v>
      </c>
      <c r="F24" s="26">
        <v>250</v>
      </c>
      <c r="G24" s="26">
        <v>250</v>
      </c>
      <c r="H24" s="26">
        <v>150</v>
      </c>
      <c r="I24" s="26">
        <v>150</v>
      </c>
      <c r="J24" s="26">
        <v>200</v>
      </c>
      <c r="K24" s="195">
        <v>400</v>
      </c>
    </row>
    <row r="25" spans="1:11" x14ac:dyDescent="0.2">
      <c r="A25" s="19" t="s">
        <v>32</v>
      </c>
      <c r="B25" s="20"/>
      <c r="C25" s="21" t="s">
        <v>33</v>
      </c>
      <c r="D25" s="21" t="s">
        <v>11</v>
      </c>
      <c r="E25" s="22">
        <v>710.88400000000001</v>
      </c>
      <c r="F25" s="26">
        <v>100</v>
      </c>
      <c r="G25" s="26">
        <v>100</v>
      </c>
      <c r="H25" s="26">
        <v>0</v>
      </c>
      <c r="I25" s="26">
        <v>0</v>
      </c>
      <c r="J25" s="26">
        <v>0</v>
      </c>
      <c r="K25" s="195"/>
    </row>
    <row r="26" spans="1:11" x14ac:dyDescent="0.2">
      <c r="A26" s="33" t="s">
        <v>34</v>
      </c>
      <c r="B26" s="34"/>
      <c r="C26" s="35" t="s">
        <v>24</v>
      </c>
      <c r="D26" s="35" t="s">
        <v>17</v>
      </c>
      <c r="E26" s="36">
        <v>446</v>
      </c>
      <c r="F26" s="37">
        <v>44</v>
      </c>
      <c r="G26" s="37">
        <v>44</v>
      </c>
      <c r="H26" s="37">
        <v>145</v>
      </c>
      <c r="I26" s="37">
        <v>145</v>
      </c>
      <c r="J26" s="187">
        <v>100</v>
      </c>
      <c r="K26" s="195"/>
    </row>
    <row r="27" spans="1:11" x14ac:dyDescent="0.2">
      <c r="A27" s="33" t="s">
        <v>34</v>
      </c>
      <c r="B27" s="34"/>
      <c r="C27" s="35" t="s">
        <v>24</v>
      </c>
      <c r="D27" s="35" t="s">
        <v>35</v>
      </c>
      <c r="E27" s="36">
        <v>888</v>
      </c>
      <c r="F27" s="37">
        <v>0</v>
      </c>
      <c r="G27" s="37">
        <v>78</v>
      </c>
      <c r="H27" s="37">
        <v>75</v>
      </c>
      <c r="I27" s="37">
        <v>75</v>
      </c>
      <c r="J27" s="37">
        <v>71</v>
      </c>
      <c r="K27" s="195"/>
    </row>
    <row r="28" spans="1:11" x14ac:dyDescent="0.2">
      <c r="A28" s="27" t="s">
        <v>36</v>
      </c>
      <c r="B28" s="28"/>
      <c r="C28" s="29" t="s">
        <v>24</v>
      </c>
      <c r="D28" s="29" t="s">
        <v>11</v>
      </c>
      <c r="E28" s="30">
        <v>3554</v>
      </c>
      <c r="F28" s="38">
        <v>1750</v>
      </c>
      <c r="G28" s="38">
        <v>1750</v>
      </c>
      <c r="H28" s="38">
        <v>750</v>
      </c>
      <c r="I28" s="38">
        <v>750</v>
      </c>
      <c r="J28" s="38">
        <v>150</v>
      </c>
      <c r="K28" s="195"/>
    </row>
    <row r="29" spans="1:11" x14ac:dyDescent="0.2">
      <c r="A29" s="19" t="s">
        <v>37</v>
      </c>
      <c r="B29" s="20"/>
      <c r="C29" s="21" t="s">
        <v>29</v>
      </c>
      <c r="D29" s="21" t="s">
        <v>11</v>
      </c>
      <c r="E29" s="22">
        <v>902</v>
      </c>
      <c r="F29" s="26">
        <v>100</v>
      </c>
      <c r="G29" s="26">
        <v>100</v>
      </c>
      <c r="H29" s="26">
        <v>0</v>
      </c>
      <c r="I29" s="26">
        <v>0</v>
      </c>
      <c r="J29" s="26">
        <v>0</v>
      </c>
      <c r="K29" s="195"/>
    </row>
    <row r="30" spans="1:11" x14ac:dyDescent="0.2">
      <c r="A30" s="19" t="s">
        <v>38</v>
      </c>
      <c r="B30" s="20"/>
      <c r="C30" s="21" t="s">
        <v>39</v>
      </c>
      <c r="D30" s="21" t="s">
        <v>11</v>
      </c>
      <c r="E30" s="22">
        <v>675</v>
      </c>
      <c r="F30" s="26">
        <v>650</v>
      </c>
      <c r="G30" s="26">
        <v>650</v>
      </c>
      <c r="H30" s="26">
        <v>650</v>
      </c>
      <c r="I30" s="26">
        <v>650</v>
      </c>
      <c r="J30" s="26">
        <v>650</v>
      </c>
      <c r="K30" s="195"/>
    </row>
    <row r="31" spans="1:11" x14ac:dyDescent="0.2">
      <c r="A31" s="39" t="s">
        <v>40</v>
      </c>
      <c r="B31" s="40" t="s">
        <v>7</v>
      </c>
      <c r="C31" s="41" t="s">
        <v>41</v>
      </c>
      <c r="D31" s="41" t="s">
        <v>11</v>
      </c>
      <c r="E31" s="42">
        <v>5400</v>
      </c>
      <c r="F31" s="23">
        <v>300</v>
      </c>
      <c r="G31" s="23">
        <v>300</v>
      </c>
      <c r="H31" s="23">
        <v>100</v>
      </c>
      <c r="I31" s="23">
        <v>100</v>
      </c>
      <c r="J31" s="23">
        <v>100</v>
      </c>
      <c r="K31" s="195"/>
    </row>
    <row r="32" spans="1:11" ht="12" thickBot="1" x14ac:dyDescent="0.25">
      <c r="A32" s="43" t="s">
        <v>7</v>
      </c>
      <c r="B32" s="43" t="s">
        <v>7</v>
      </c>
      <c r="C32" s="44" t="s">
        <v>7</v>
      </c>
      <c r="D32" s="44" t="s">
        <v>7</v>
      </c>
      <c r="E32" s="44" t="s">
        <v>7</v>
      </c>
      <c r="F32" s="1"/>
      <c r="G32" s="1"/>
    </row>
    <row r="33" spans="1:11" ht="12" thickBot="1" x14ac:dyDescent="0.25">
      <c r="A33" s="45" t="s">
        <v>42</v>
      </c>
      <c r="B33" s="46"/>
      <c r="C33" s="46"/>
      <c r="D33" s="47"/>
      <c r="E33" s="17">
        <f t="shared" ref="E33:K33" si="1">SUM(E35:E43)</f>
        <v>3008.4041799999995</v>
      </c>
      <c r="F33" s="17">
        <f t="shared" si="1"/>
        <v>481</v>
      </c>
      <c r="G33" s="17">
        <f t="shared" si="1"/>
        <v>481</v>
      </c>
      <c r="H33" s="17">
        <f t="shared" si="1"/>
        <v>156</v>
      </c>
      <c r="I33" s="17">
        <f t="shared" si="1"/>
        <v>156</v>
      </c>
      <c r="J33" s="17">
        <f t="shared" si="1"/>
        <v>256</v>
      </c>
      <c r="K33" s="17">
        <f t="shared" si="1"/>
        <v>0</v>
      </c>
    </row>
    <row r="34" spans="1:11" x14ac:dyDescent="0.2">
      <c r="A34" s="43" t="s">
        <v>7</v>
      </c>
      <c r="B34" s="43" t="s">
        <v>7</v>
      </c>
      <c r="C34" s="44" t="s">
        <v>7</v>
      </c>
      <c r="D34" s="44" t="s">
        <v>7</v>
      </c>
      <c r="E34" s="44" t="s">
        <v>7</v>
      </c>
      <c r="F34" s="1"/>
      <c r="G34" s="1"/>
    </row>
    <row r="35" spans="1:11" x14ac:dyDescent="0.2">
      <c r="A35" s="19" t="s">
        <v>43</v>
      </c>
      <c r="B35" s="20"/>
      <c r="C35" s="21" t="s">
        <v>44</v>
      </c>
      <c r="D35" s="21" t="s">
        <v>11</v>
      </c>
      <c r="E35" s="22">
        <v>956.13897999999995</v>
      </c>
      <c r="F35" s="48">
        <v>150</v>
      </c>
      <c r="G35" s="48">
        <v>150</v>
      </c>
      <c r="H35" s="48">
        <v>0</v>
      </c>
      <c r="I35" s="48">
        <v>0</v>
      </c>
      <c r="J35" s="48">
        <v>0</v>
      </c>
      <c r="K35" s="195"/>
    </row>
    <row r="36" spans="1:11" x14ac:dyDescent="0.2">
      <c r="A36" s="19" t="s">
        <v>45</v>
      </c>
      <c r="B36" s="21"/>
      <c r="C36" s="21" t="s">
        <v>44</v>
      </c>
      <c r="D36" s="21" t="s">
        <v>11</v>
      </c>
      <c r="E36" s="22">
        <v>667</v>
      </c>
      <c r="F36" s="48">
        <v>50</v>
      </c>
      <c r="G36" s="48">
        <v>50</v>
      </c>
      <c r="H36" s="48">
        <v>50</v>
      </c>
      <c r="I36" s="48">
        <v>50</v>
      </c>
      <c r="J36" s="48">
        <v>50</v>
      </c>
      <c r="K36" s="195"/>
    </row>
    <row r="37" spans="1:11" x14ac:dyDescent="0.2">
      <c r="A37" s="19" t="s">
        <v>46</v>
      </c>
      <c r="B37" s="21"/>
      <c r="C37" s="21" t="s">
        <v>47</v>
      </c>
      <c r="D37" s="21" t="s">
        <v>11</v>
      </c>
      <c r="E37" s="22">
        <v>29</v>
      </c>
      <c r="F37" s="48">
        <v>20</v>
      </c>
      <c r="G37" s="48">
        <v>20</v>
      </c>
      <c r="H37" s="48">
        <v>20</v>
      </c>
      <c r="I37" s="48">
        <v>20</v>
      </c>
      <c r="J37" s="48">
        <v>20</v>
      </c>
      <c r="K37" s="195"/>
    </row>
    <row r="38" spans="1:11" x14ac:dyDescent="0.2">
      <c r="A38" s="49" t="s">
        <v>48</v>
      </c>
      <c r="B38" s="29"/>
      <c r="C38" s="29" t="s">
        <v>49</v>
      </c>
      <c r="D38" s="29" t="s">
        <v>11</v>
      </c>
      <c r="E38" s="30">
        <v>109</v>
      </c>
      <c r="F38" s="48">
        <v>109</v>
      </c>
      <c r="G38" s="48">
        <v>109</v>
      </c>
      <c r="H38" s="48">
        <v>0</v>
      </c>
      <c r="I38" s="48">
        <v>0</v>
      </c>
      <c r="J38" s="48">
        <v>0</v>
      </c>
      <c r="K38" s="195"/>
    </row>
    <row r="39" spans="1:11" x14ac:dyDescent="0.2">
      <c r="A39" s="49" t="s">
        <v>50</v>
      </c>
      <c r="B39" s="29"/>
      <c r="C39" s="29" t="s">
        <v>49</v>
      </c>
      <c r="D39" s="29" t="s">
        <v>11</v>
      </c>
      <c r="E39" s="30">
        <v>66</v>
      </c>
      <c r="F39" s="48">
        <v>66</v>
      </c>
      <c r="G39" s="48">
        <v>66</v>
      </c>
      <c r="H39" s="48">
        <v>0</v>
      </c>
      <c r="I39" s="48">
        <v>0</v>
      </c>
      <c r="J39" s="48">
        <v>0</v>
      </c>
      <c r="K39" s="195"/>
    </row>
    <row r="40" spans="1:11" x14ac:dyDescent="0.2">
      <c r="A40" s="49" t="s">
        <v>51</v>
      </c>
      <c r="B40" s="29"/>
      <c r="C40" s="29" t="s">
        <v>49</v>
      </c>
      <c r="D40" s="29" t="s">
        <v>11</v>
      </c>
      <c r="E40" s="30">
        <v>29</v>
      </c>
      <c r="F40" s="48">
        <v>29</v>
      </c>
      <c r="G40" s="48">
        <v>29</v>
      </c>
      <c r="H40" s="48">
        <v>29</v>
      </c>
      <c r="I40" s="48">
        <v>29</v>
      </c>
      <c r="J40" s="48">
        <v>29</v>
      </c>
      <c r="K40" s="195"/>
    </row>
    <row r="41" spans="1:11" x14ac:dyDescent="0.2">
      <c r="A41" s="49" t="s">
        <v>52</v>
      </c>
      <c r="B41" s="29"/>
      <c r="C41" s="29" t="s">
        <v>49</v>
      </c>
      <c r="D41" s="29" t="s">
        <v>11</v>
      </c>
      <c r="E41" s="30">
        <v>341</v>
      </c>
      <c r="F41" s="48">
        <v>57</v>
      </c>
      <c r="G41" s="48">
        <v>57</v>
      </c>
      <c r="H41" s="48">
        <v>57</v>
      </c>
      <c r="I41" s="48">
        <v>57</v>
      </c>
      <c r="J41" s="48">
        <v>57</v>
      </c>
      <c r="K41" s="195"/>
    </row>
    <row r="42" spans="1:11" x14ac:dyDescent="0.2">
      <c r="A42" s="181" t="s">
        <v>233</v>
      </c>
      <c r="B42" s="178"/>
      <c r="C42" s="178" t="s">
        <v>29</v>
      </c>
      <c r="D42" s="178" t="s">
        <v>11</v>
      </c>
      <c r="E42" s="179">
        <f>1.2*177.721</f>
        <v>213.26519999999999</v>
      </c>
      <c r="F42" s="182"/>
      <c r="G42" s="182"/>
      <c r="H42" s="182"/>
      <c r="I42" s="182"/>
      <c r="J42" s="182">
        <v>100</v>
      </c>
      <c r="K42" s="195"/>
    </row>
    <row r="43" spans="1:11" x14ac:dyDescent="0.2">
      <c r="A43" s="19" t="s">
        <v>53</v>
      </c>
      <c r="B43" s="21"/>
      <c r="C43" s="21" t="s">
        <v>54</v>
      </c>
      <c r="D43" s="21" t="s">
        <v>11</v>
      </c>
      <c r="E43" s="22">
        <v>598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195"/>
    </row>
    <row r="44" spans="1:11" ht="12" thickBot="1" x14ac:dyDescent="0.25">
      <c r="A44" s="43" t="s">
        <v>7</v>
      </c>
      <c r="B44" s="43" t="s">
        <v>7</v>
      </c>
      <c r="C44" s="44" t="s">
        <v>7</v>
      </c>
      <c r="D44" s="44" t="s">
        <v>7</v>
      </c>
      <c r="E44" s="44" t="s">
        <v>7</v>
      </c>
      <c r="F44" s="1"/>
      <c r="G44" s="1"/>
    </row>
    <row r="45" spans="1:11" ht="12" thickBot="1" x14ac:dyDescent="0.25">
      <c r="A45" s="14" t="s">
        <v>55</v>
      </c>
      <c r="B45" s="15"/>
      <c r="C45" s="50"/>
      <c r="D45" s="47"/>
      <c r="E45" s="17">
        <f t="shared" ref="E45:K45" si="2">SUM(E47:E75)</f>
        <v>141863.28899999999</v>
      </c>
      <c r="F45" s="17">
        <f t="shared" si="2"/>
        <v>7611</v>
      </c>
      <c r="G45" s="17">
        <f t="shared" si="2"/>
        <v>7611</v>
      </c>
      <c r="H45" s="17">
        <f t="shared" si="2"/>
        <v>2740</v>
      </c>
      <c r="I45" s="17">
        <f t="shared" si="2"/>
        <v>3640</v>
      </c>
      <c r="J45" s="17">
        <f t="shared" si="2"/>
        <v>6703</v>
      </c>
      <c r="K45" s="17">
        <f t="shared" si="2"/>
        <v>399</v>
      </c>
    </row>
    <row r="46" spans="1:11" x14ac:dyDescent="0.2">
      <c r="A46" s="43" t="s">
        <v>7</v>
      </c>
      <c r="B46" s="43" t="s">
        <v>7</v>
      </c>
      <c r="C46" s="44" t="s">
        <v>7</v>
      </c>
      <c r="D46" s="44" t="s">
        <v>7</v>
      </c>
      <c r="E46" s="44" t="s">
        <v>7</v>
      </c>
      <c r="F46" s="1"/>
      <c r="G46" s="1"/>
    </row>
    <row r="47" spans="1:11" x14ac:dyDescent="0.2">
      <c r="A47" s="19" t="s">
        <v>56</v>
      </c>
      <c r="B47" s="23"/>
      <c r="C47" s="21" t="s">
        <v>57</v>
      </c>
      <c r="D47" s="21" t="s">
        <v>17</v>
      </c>
      <c r="E47" s="22">
        <v>5268</v>
      </c>
      <c r="F47" s="26">
        <v>600</v>
      </c>
      <c r="G47" s="26">
        <v>600</v>
      </c>
      <c r="H47" s="26">
        <v>400</v>
      </c>
      <c r="I47" s="26">
        <v>400</v>
      </c>
      <c r="J47" s="186">
        <v>433</v>
      </c>
      <c r="K47" s="195"/>
    </row>
    <row r="48" spans="1:11" x14ac:dyDescent="0.2">
      <c r="A48" s="19" t="s">
        <v>58</v>
      </c>
      <c r="B48" s="31"/>
      <c r="C48" s="21" t="s">
        <v>24</v>
      </c>
      <c r="D48" s="21" t="s">
        <v>17</v>
      </c>
      <c r="E48" s="22">
        <v>4167</v>
      </c>
      <c r="F48" s="26">
        <v>643</v>
      </c>
      <c r="G48" s="26">
        <v>643</v>
      </c>
      <c r="H48" s="26">
        <v>399</v>
      </c>
      <c r="I48" s="26">
        <v>399</v>
      </c>
      <c r="J48" s="186">
        <v>177</v>
      </c>
      <c r="K48" s="195">
        <v>7</v>
      </c>
    </row>
    <row r="49" spans="1:14" x14ac:dyDescent="0.2">
      <c r="A49" s="19" t="s">
        <v>56</v>
      </c>
      <c r="B49" s="31"/>
      <c r="C49" s="21" t="s">
        <v>59</v>
      </c>
      <c r="D49" s="21" t="s">
        <v>17</v>
      </c>
      <c r="E49" s="22">
        <v>4776</v>
      </c>
      <c r="F49" s="26">
        <v>500</v>
      </c>
      <c r="G49" s="26">
        <v>500</v>
      </c>
      <c r="H49" s="26">
        <v>300</v>
      </c>
      <c r="I49" s="26">
        <v>300</v>
      </c>
      <c r="J49" s="186">
        <v>391</v>
      </c>
      <c r="K49" s="195"/>
    </row>
    <row r="50" spans="1:14" x14ac:dyDescent="0.2">
      <c r="A50" s="51" t="s">
        <v>204</v>
      </c>
      <c r="B50" s="52"/>
      <c r="C50" s="53" t="s">
        <v>29</v>
      </c>
      <c r="D50" s="53" t="s">
        <v>17</v>
      </c>
      <c r="E50" s="54">
        <v>2602</v>
      </c>
      <c r="F50" s="26">
        <v>0</v>
      </c>
      <c r="G50" s="26">
        <v>0</v>
      </c>
      <c r="H50" s="26">
        <v>0</v>
      </c>
      <c r="I50" s="26">
        <v>0</v>
      </c>
      <c r="J50" s="186">
        <v>0</v>
      </c>
      <c r="K50" s="195"/>
      <c r="N50" s="128"/>
    </row>
    <row r="51" spans="1:14" x14ac:dyDescent="0.2">
      <c r="A51" s="19" t="s">
        <v>60</v>
      </c>
      <c r="B51" s="21" t="s">
        <v>61</v>
      </c>
      <c r="C51" s="21" t="s">
        <v>57</v>
      </c>
      <c r="D51" s="21" t="s">
        <v>17</v>
      </c>
      <c r="E51" s="22">
        <v>17322</v>
      </c>
      <c r="F51" s="26">
        <v>400</v>
      </c>
      <c r="G51" s="26">
        <v>400</v>
      </c>
      <c r="H51" s="26">
        <v>200</v>
      </c>
      <c r="I51" s="26">
        <v>200</v>
      </c>
      <c r="J51" s="186">
        <v>391</v>
      </c>
      <c r="K51" s="195"/>
    </row>
    <row r="52" spans="1:14" x14ac:dyDescent="0.2">
      <c r="A52" s="19" t="s">
        <v>60</v>
      </c>
      <c r="B52" s="21" t="s">
        <v>61</v>
      </c>
      <c r="C52" s="21" t="s">
        <v>59</v>
      </c>
      <c r="D52" s="21" t="s">
        <v>17</v>
      </c>
      <c r="E52" s="22">
        <v>3389</v>
      </c>
      <c r="F52" s="26">
        <v>500</v>
      </c>
      <c r="G52" s="26">
        <v>500</v>
      </c>
      <c r="H52" s="26">
        <v>200</v>
      </c>
      <c r="I52" s="26">
        <v>200</v>
      </c>
      <c r="J52" s="186">
        <v>300</v>
      </c>
      <c r="K52" s="195"/>
    </row>
    <row r="53" spans="1:14" x14ac:dyDescent="0.2">
      <c r="A53" s="19" t="s">
        <v>62</v>
      </c>
      <c r="B53" s="21" t="s">
        <v>61</v>
      </c>
      <c r="C53" s="21" t="s">
        <v>57</v>
      </c>
      <c r="D53" s="21" t="s">
        <v>17</v>
      </c>
      <c r="E53" s="22">
        <v>5845</v>
      </c>
      <c r="F53" s="26">
        <v>0</v>
      </c>
      <c r="G53" s="26">
        <v>0</v>
      </c>
      <c r="H53" s="26"/>
      <c r="I53" s="26"/>
      <c r="J53" s="186">
        <v>0</v>
      </c>
      <c r="K53" s="195"/>
    </row>
    <row r="54" spans="1:14" x14ac:dyDescent="0.2">
      <c r="A54" s="19" t="s">
        <v>63</v>
      </c>
      <c r="B54" s="21" t="s">
        <v>61</v>
      </c>
      <c r="C54" s="21" t="s">
        <v>57</v>
      </c>
      <c r="D54" s="21" t="s">
        <v>17</v>
      </c>
      <c r="E54" s="22">
        <v>11690</v>
      </c>
      <c r="F54" s="26">
        <v>600</v>
      </c>
      <c r="G54" s="26">
        <v>600</v>
      </c>
      <c r="H54" s="26">
        <v>300</v>
      </c>
      <c r="I54" s="26">
        <v>300</v>
      </c>
      <c r="J54" s="186">
        <v>391</v>
      </c>
      <c r="K54" s="195">
        <v>362</v>
      </c>
      <c r="L54" s="184"/>
    </row>
    <row r="55" spans="1:14" x14ac:dyDescent="0.2">
      <c r="A55" s="19" t="s">
        <v>64</v>
      </c>
      <c r="B55" s="21" t="s">
        <v>61</v>
      </c>
      <c r="C55" s="21" t="s">
        <v>65</v>
      </c>
      <c r="D55" s="21" t="s">
        <v>17</v>
      </c>
      <c r="E55" s="22">
        <v>7570</v>
      </c>
      <c r="F55" s="26">
        <v>1618</v>
      </c>
      <c r="G55" s="26">
        <v>1618</v>
      </c>
      <c r="H55" s="26">
        <v>0</v>
      </c>
      <c r="I55" s="26">
        <v>0</v>
      </c>
      <c r="J55" s="186">
        <v>0</v>
      </c>
      <c r="K55" s="195"/>
    </row>
    <row r="56" spans="1:14" x14ac:dyDescent="0.2">
      <c r="A56" s="19" t="s">
        <v>66</v>
      </c>
      <c r="B56" s="21"/>
      <c r="C56" s="21" t="s">
        <v>41</v>
      </c>
      <c r="D56" s="21" t="s">
        <v>11</v>
      </c>
      <c r="E56" s="22">
        <v>4900</v>
      </c>
      <c r="F56" s="48">
        <v>200</v>
      </c>
      <c r="G56" s="48">
        <v>200</v>
      </c>
      <c r="H56" s="48">
        <v>100</v>
      </c>
      <c r="I56" s="48">
        <v>100</v>
      </c>
      <c r="J56" s="48">
        <v>100</v>
      </c>
      <c r="K56" s="195"/>
    </row>
    <row r="57" spans="1:14" x14ac:dyDescent="0.2">
      <c r="A57" s="176" t="s">
        <v>232</v>
      </c>
      <c r="B57" s="178"/>
      <c r="C57" s="178" t="s">
        <v>41</v>
      </c>
      <c r="D57" s="178" t="s">
        <v>203</v>
      </c>
      <c r="E57" s="179">
        <f>79200000*196/1000000</f>
        <v>15523.2</v>
      </c>
      <c r="F57" s="182"/>
      <c r="G57" s="182"/>
      <c r="H57" s="182"/>
      <c r="I57" s="182"/>
      <c r="J57" s="182">
        <v>2879</v>
      </c>
      <c r="K57" s="195"/>
    </row>
    <row r="58" spans="1:14" x14ac:dyDescent="0.2">
      <c r="A58" s="155" t="s">
        <v>226</v>
      </c>
      <c r="B58" s="157"/>
      <c r="C58" s="157" t="s">
        <v>41</v>
      </c>
      <c r="D58" s="157" t="s">
        <v>11</v>
      </c>
      <c r="E58" s="159">
        <v>1300</v>
      </c>
      <c r="F58" s="158"/>
      <c r="G58" s="158"/>
      <c r="H58" s="158"/>
      <c r="I58" s="158">
        <v>400</v>
      </c>
      <c r="J58" s="158">
        <v>400</v>
      </c>
      <c r="K58" s="195"/>
    </row>
    <row r="59" spans="1:14" x14ac:dyDescent="0.2">
      <c r="A59" s="19" t="s">
        <v>67</v>
      </c>
      <c r="B59" s="20"/>
      <c r="C59" s="21" t="s">
        <v>68</v>
      </c>
      <c r="D59" s="21" t="s">
        <v>11</v>
      </c>
      <c r="E59" s="21">
        <v>1058</v>
      </c>
      <c r="F59" s="48">
        <v>50</v>
      </c>
      <c r="G59" s="48">
        <v>50</v>
      </c>
      <c r="H59" s="48">
        <v>50</v>
      </c>
      <c r="I59" s="48">
        <v>50</v>
      </c>
      <c r="J59" s="48">
        <v>50</v>
      </c>
      <c r="K59" s="195"/>
    </row>
    <row r="60" spans="1:14" x14ac:dyDescent="0.2">
      <c r="A60" s="27" t="s">
        <v>69</v>
      </c>
      <c r="B60" s="28"/>
      <c r="C60" s="29" t="s">
        <v>68</v>
      </c>
      <c r="D60" s="29" t="s">
        <v>11</v>
      </c>
      <c r="E60" s="29">
        <f>12*198</f>
        <v>2376</v>
      </c>
      <c r="F60" s="154">
        <v>350</v>
      </c>
      <c r="G60" s="154">
        <v>350</v>
      </c>
      <c r="H60" s="154">
        <v>200</v>
      </c>
      <c r="I60" s="154">
        <v>200</v>
      </c>
      <c r="J60" s="154">
        <v>200</v>
      </c>
      <c r="K60" s="195"/>
    </row>
    <row r="61" spans="1:14" x14ac:dyDescent="0.2">
      <c r="A61" s="27" t="s">
        <v>202</v>
      </c>
      <c r="B61" s="27"/>
      <c r="C61" s="29" t="s">
        <v>68</v>
      </c>
      <c r="D61" s="29" t="s">
        <v>11</v>
      </c>
      <c r="E61" s="29">
        <f>12*200</f>
        <v>2400</v>
      </c>
      <c r="F61" s="154">
        <v>200</v>
      </c>
      <c r="G61" s="154">
        <v>200</v>
      </c>
      <c r="H61" s="154">
        <v>100</v>
      </c>
      <c r="I61" s="154">
        <v>100</v>
      </c>
      <c r="J61" s="154">
        <v>100</v>
      </c>
      <c r="K61" s="195"/>
    </row>
    <row r="62" spans="1:14" x14ac:dyDescent="0.2">
      <c r="A62" s="19" t="s">
        <v>70</v>
      </c>
      <c r="B62" s="20"/>
      <c r="C62" s="21" t="s">
        <v>71</v>
      </c>
      <c r="D62" s="21" t="s">
        <v>11</v>
      </c>
      <c r="E62" s="21">
        <v>1073</v>
      </c>
      <c r="F62" s="48">
        <v>50</v>
      </c>
      <c r="G62" s="48">
        <v>50</v>
      </c>
      <c r="H62" s="48">
        <v>0</v>
      </c>
      <c r="I62" s="48">
        <v>0</v>
      </c>
      <c r="J62" s="48">
        <v>0</v>
      </c>
      <c r="K62" s="195"/>
    </row>
    <row r="63" spans="1:14" x14ac:dyDescent="0.2">
      <c r="A63" s="160" t="s">
        <v>221</v>
      </c>
      <c r="B63" s="156"/>
      <c r="C63" s="157" t="s">
        <v>68</v>
      </c>
      <c r="D63" s="157" t="s">
        <v>11</v>
      </c>
      <c r="E63" s="157">
        <f>4*198</f>
        <v>792</v>
      </c>
      <c r="F63" s="158">
        <v>0</v>
      </c>
      <c r="G63" s="158">
        <v>0</v>
      </c>
      <c r="H63" s="158">
        <v>0</v>
      </c>
      <c r="I63" s="158">
        <v>150</v>
      </c>
      <c r="J63" s="158">
        <v>150</v>
      </c>
      <c r="K63" s="195"/>
    </row>
    <row r="64" spans="1:14" x14ac:dyDescent="0.2">
      <c r="A64" s="160" t="s">
        <v>221</v>
      </c>
      <c r="B64" s="156"/>
      <c r="C64" s="157" t="s">
        <v>68</v>
      </c>
      <c r="D64" s="157" t="s">
        <v>11</v>
      </c>
      <c r="E64" s="159">
        <f>5.2*198</f>
        <v>1029.6000000000001</v>
      </c>
      <c r="F64" s="158"/>
      <c r="G64" s="158"/>
      <c r="H64" s="158"/>
      <c r="I64" s="158">
        <v>100</v>
      </c>
      <c r="J64" s="158">
        <v>100</v>
      </c>
      <c r="K64" s="195"/>
    </row>
    <row r="65" spans="1:11" x14ac:dyDescent="0.2">
      <c r="A65" s="160" t="s">
        <v>222</v>
      </c>
      <c r="B65" s="156"/>
      <c r="C65" s="157" t="s">
        <v>68</v>
      </c>
      <c r="D65" s="157" t="s">
        <v>11</v>
      </c>
      <c r="E65" s="159">
        <f>10*200</f>
        <v>2000</v>
      </c>
      <c r="F65" s="158"/>
      <c r="G65" s="158"/>
      <c r="H65" s="158"/>
      <c r="I65" s="158">
        <v>150</v>
      </c>
      <c r="J65" s="158">
        <v>150</v>
      </c>
      <c r="K65" s="195"/>
    </row>
    <row r="66" spans="1:11" x14ac:dyDescent="0.2">
      <c r="A66" s="160" t="s">
        <v>222</v>
      </c>
      <c r="B66" s="156"/>
      <c r="C66" s="157" t="s">
        <v>68</v>
      </c>
      <c r="D66" s="157" t="s">
        <v>11</v>
      </c>
      <c r="E66" s="159">
        <f>4.8*200</f>
        <v>960</v>
      </c>
      <c r="F66" s="158"/>
      <c r="G66" s="158"/>
      <c r="H66" s="158"/>
      <c r="I66" s="158">
        <v>100</v>
      </c>
      <c r="J66" s="158">
        <v>100</v>
      </c>
      <c r="K66" s="195"/>
    </row>
    <row r="67" spans="1:11" x14ac:dyDescent="0.2">
      <c r="A67" s="19" t="s">
        <v>72</v>
      </c>
      <c r="B67" s="20"/>
      <c r="C67" s="21" t="s">
        <v>68</v>
      </c>
      <c r="D67" s="21" t="s">
        <v>11</v>
      </c>
      <c r="E67" s="21">
        <v>550</v>
      </c>
      <c r="F67" s="26"/>
      <c r="G67" s="26"/>
      <c r="H67" s="26">
        <v>0</v>
      </c>
      <c r="I67" s="26">
        <v>0</v>
      </c>
      <c r="J67" s="26">
        <v>0</v>
      </c>
      <c r="K67" s="195"/>
    </row>
    <row r="68" spans="1:11" x14ac:dyDescent="0.2">
      <c r="A68" s="19" t="s">
        <v>73</v>
      </c>
      <c r="B68" s="20"/>
      <c r="C68" s="21" t="s">
        <v>29</v>
      </c>
      <c r="D68" s="21" t="s">
        <v>11</v>
      </c>
      <c r="E68" s="21">
        <v>956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195"/>
    </row>
    <row r="69" spans="1:11" x14ac:dyDescent="0.2">
      <c r="A69" s="19" t="s">
        <v>74</v>
      </c>
      <c r="B69" s="20"/>
      <c r="C69" s="21" t="s">
        <v>29</v>
      </c>
      <c r="D69" s="21" t="s">
        <v>11</v>
      </c>
      <c r="E69" s="22">
        <v>1599.489</v>
      </c>
      <c r="F69" s="26">
        <v>250</v>
      </c>
      <c r="G69" s="26">
        <v>250</v>
      </c>
      <c r="H69" s="26">
        <v>0</v>
      </c>
      <c r="I69" s="26">
        <v>0</v>
      </c>
      <c r="J69" s="26">
        <v>0</v>
      </c>
      <c r="K69" s="195"/>
    </row>
    <row r="70" spans="1:11" x14ac:dyDescent="0.2">
      <c r="A70" s="19" t="s">
        <v>75</v>
      </c>
      <c r="B70" s="20"/>
      <c r="C70" s="21" t="s">
        <v>29</v>
      </c>
      <c r="D70" s="21" t="s">
        <v>11</v>
      </c>
      <c r="E70" s="21">
        <v>319</v>
      </c>
      <c r="F70" s="26">
        <v>50</v>
      </c>
      <c r="G70" s="26">
        <v>50</v>
      </c>
      <c r="H70" s="26">
        <v>0</v>
      </c>
      <c r="I70" s="26">
        <v>0</v>
      </c>
      <c r="J70" s="26">
        <v>0</v>
      </c>
      <c r="K70" s="195"/>
    </row>
    <row r="71" spans="1:11" x14ac:dyDescent="0.2">
      <c r="A71" s="19" t="s">
        <v>76</v>
      </c>
      <c r="B71" s="20"/>
      <c r="C71" s="21" t="s">
        <v>29</v>
      </c>
      <c r="D71" s="21" t="s">
        <v>11</v>
      </c>
      <c r="E71" s="21">
        <v>963</v>
      </c>
      <c r="F71" s="26">
        <v>50</v>
      </c>
      <c r="G71" s="26">
        <v>50</v>
      </c>
      <c r="H71" s="26">
        <v>0</v>
      </c>
      <c r="I71" s="26">
        <v>0</v>
      </c>
      <c r="J71" s="26">
        <v>0</v>
      </c>
      <c r="K71" s="195"/>
    </row>
    <row r="72" spans="1:11" x14ac:dyDescent="0.2">
      <c r="A72" s="19" t="s">
        <v>77</v>
      </c>
      <c r="B72" s="20"/>
      <c r="C72" s="21" t="s">
        <v>29</v>
      </c>
      <c r="D72" s="21" t="s">
        <v>11</v>
      </c>
      <c r="E72" s="22">
        <v>13000</v>
      </c>
      <c r="F72" s="26">
        <v>100</v>
      </c>
      <c r="G72" s="26">
        <v>100</v>
      </c>
      <c r="H72" s="26">
        <v>100</v>
      </c>
      <c r="I72" s="26">
        <v>100</v>
      </c>
      <c r="J72" s="26">
        <v>100</v>
      </c>
      <c r="K72" s="195">
        <v>30</v>
      </c>
    </row>
    <row r="73" spans="1:11" x14ac:dyDescent="0.2">
      <c r="A73" s="27" t="s">
        <v>78</v>
      </c>
      <c r="B73" s="28"/>
      <c r="C73" s="29" t="s">
        <v>24</v>
      </c>
      <c r="D73" s="29" t="s">
        <v>17</v>
      </c>
      <c r="E73" s="30">
        <v>9774</v>
      </c>
      <c r="F73" s="38">
        <v>450</v>
      </c>
      <c r="G73" s="38">
        <v>450</v>
      </c>
      <c r="H73" s="38">
        <v>391</v>
      </c>
      <c r="I73" s="38">
        <v>391</v>
      </c>
      <c r="J73" s="154">
        <v>291</v>
      </c>
      <c r="K73" s="195"/>
    </row>
    <row r="74" spans="1:11" x14ac:dyDescent="0.2">
      <c r="A74" s="19" t="s">
        <v>79</v>
      </c>
      <c r="B74" s="21" t="s">
        <v>61</v>
      </c>
      <c r="C74" s="21" t="s">
        <v>26</v>
      </c>
      <c r="D74" s="21" t="s">
        <v>17</v>
      </c>
      <c r="E74" s="22">
        <v>13329</v>
      </c>
      <c r="F74" s="26">
        <v>500</v>
      </c>
      <c r="G74" s="26">
        <v>500</v>
      </c>
      <c r="H74" s="26">
        <v>0</v>
      </c>
      <c r="I74" s="26">
        <v>0</v>
      </c>
      <c r="J74" s="186">
        <v>0</v>
      </c>
      <c r="K74" s="195"/>
    </row>
    <row r="75" spans="1:11" x14ac:dyDescent="0.2">
      <c r="A75" s="19" t="s">
        <v>79</v>
      </c>
      <c r="B75" s="21" t="s">
        <v>61</v>
      </c>
      <c r="C75" s="21" t="s">
        <v>26</v>
      </c>
      <c r="D75" s="21" t="s">
        <v>17</v>
      </c>
      <c r="E75" s="22">
        <v>5332</v>
      </c>
      <c r="F75" s="26">
        <v>500</v>
      </c>
      <c r="G75" s="26">
        <v>500</v>
      </c>
      <c r="H75" s="26">
        <v>0</v>
      </c>
      <c r="I75" s="26">
        <v>0</v>
      </c>
      <c r="J75" s="186">
        <v>0</v>
      </c>
      <c r="K75" s="195"/>
    </row>
    <row r="76" spans="1:11" ht="12" thickBot="1" x14ac:dyDescent="0.25">
      <c r="A76" s="55" t="s">
        <v>7</v>
      </c>
      <c r="B76" s="43" t="s">
        <v>7</v>
      </c>
      <c r="C76" s="44" t="s">
        <v>7</v>
      </c>
      <c r="D76" s="44" t="s">
        <v>7</v>
      </c>
      <c r="E76" s="56" t="s">
        <v>7</v>
      </c>
      <c r="F76" s="1"/>
      <c r="G76" s="1"/>
    </row>
    <row r="77" spans="1:11" ht="12" thickBot="1" x14ac:dyDescent="0.25">
      <c r="A77" s="57" t="s">
        <v>80</v>
      </c>
      <c r="B77" s="58"/>
      <c r="C77" s="16"/>
      <c r="D77" s="15"/>
      <c r="E77" s="17">
        <f t="shared" ref="E77:K77" si="3">SUM(E79:E99)</f>
        <v>270657.26702895504</v>
      </c>
      <c r="F77" s="17">
        <f t="shared" si="3"/>
        <v>5719</v>
      </c>
      <c r="G77" s="17">
        <f t="shared" si="3"/>
        <v>5797</v>
      </c>
      <c r="H77" s="17">
        <f t="shared" si="3"/>
        <v>5304</v>
      </c>
      <c r="I77" s="17">
        <f t="shared" si="3"/>
        <v>5304</v>
      </c>
      <c r="J77" s="17">
        <f t="shared" si="3"/>
        <v>6269</v>
      </c>
      <c r="K77" s="17">
        <f t="shared" si="3"/>
        <v>592</v>
      </c>
    </row>
    <row r="78" spans="1:11" x14ac:dyDescent="0.2">
      <c r="A78" s="55" t="s">
        <v>7</v>
      </c>
      <c r="B78" s="43" t="s">
        <v>7</v>
      </c>
      <c r="C78" s="44" t="s">
        <v>7</v>
      </c>
      <c r="D78" s="44" t="s">
        <v>7</v>
      </c>
      <c r="E78" s="44" t="s">
        <v>7</v>
      </c>
      <c r="F78" s="1"/>
      <c r="G78" s="1"/>
    </row>
    <row r="79" spans="1:11" x14ac:dyDescent="0.2">
      <c r="A79" s="19" t="s">
        <v>81</v>
      </c>
      <c r="B79" s="21"/>
      <c r="C79" s="21" t="s">
        <v>82</v>
      </c>
      <c r="D79" s="21" t="s">
        <v>17</v>
      </c>
      <c r="E79" s="22">
        <v>2689</v>
      </c>
      <c r="F79" s="26"/>
      <c r="G79" s="26"/>
      <c r="H79" s="26"/>
      <c r="I79" s="26"/>
      <c r="J79" s="186">
        <v>0</v>
      </c>
      <c r="K79" s="195"/>
    </row>
    <row r="80" spans="1:11" x14ac:dyDescent="0.2">
      <c r="A80" s="19" t="s">
        <v>83</v>
      </c>
      <c r="B80" s="21"/>
      <c r="C80" s="21" t="s">
        <v>24</v>
      </c>
      <c r="D80" s="21" t="s">
        <v>17</v>
      </c>
      <c r="E80" s="22">
        <v>921</v>
      </c>
      <c r="F80" s="26">
        <v>0</v>
      </c>
      <c r="G80" s="26">
        <v>0</v>
      </c>
      <c r="H80" s="26"/>
      <c r="I80" s="26"/>
      <c r="J80" s="186">
        <v>0</v>
      </c>
      <c r="K80" s="195"/>
    </row>
    <row r="81" spans="1:14" x14ac:dyDescent="0.2">
      <c r="A81" s="59" t="s">
        <v>84</v>
      </c>
      <c r="B81" s="60"/>
      <c r="C81" s="21" t="s">
        <v>59</v>
      </c>
      <c r="D81" s="21" t="s">
        <v>17</v>
      </c>
      <c r="E81" s="22">
        <v>13444</v>
      </c>
      <c r="F81" s="26"/>
      <c r="G81" s="26"/>
      <c r="H81" s="26"/>
      <c r="I81" s="26"/>
      <c r="J81" s="186">
        <v>0</v>
      </c>
      <c r="K81" s="195"/>
    </row>
    <row r="82" spans="1:14" x14ac:dyDescent="0.2">
      <c r="A82" s="61" t="s">
        <v>85</v>
      </c>
      <c r="B82" s="62" t="s">
        <v>61</v>
      </c>
      <c r="C82" s="63" t="s">
        <v>86</v>
      </c>
      <c r="D82" s="63" t="s">
        <v>17</v>
      </c>
      <c r="E82" s="62">
        <v>4798.4670000000006</v>
      </c>
      <c r="F82" s="64">
        <v>700</v>
      </c>
      <c r="G82" s="64">
        <v>700</v>
      </c>
      <c r="H82" s="64">
        <v>1500</v>
      </c>
      <c r="I82" s="64">
        <v>1500</v>
      </c>
      <c r="J82" s="188">
        <v>1300</v>
      </c>
      <c r="K82" s="195">
        <v>86</v>
      </c>
    </row>
    <row r="83" spans="1:14" x14ac:dyDescent="0.2">
      <c r="A83" s="65" t="s">
        <v>87</v>
      </c>
      <c r="B83" s="66"/>
      <c r="C83" s="67" t="s">
        <v>29</v>
      </c>
      <c r="D83" s="67" t="s">
        <v>11</v>
      </c>
      <c r="E83" s="66">
        <v>617</v>
      </c>
      <c r="F83" s="26">
        <v>150</v>
      </c>
      <c r="G83" s="26">
        <v>150</v>
      </c>
      <c r="H83" s="26">
        <v>177</v>
      </c>
      <c r="I83" s="26">
        <v>177</v>
      </c>
      <c r="J83" s="26">
        <v>177</v>
      </c>
      <c r="K83" s="195"/>
    </row>
    <row r="84" spans="1:14" x14ac:dyDescent="0.2">
      <c r="A84" s="68" t="s">
        <v>88</v>
      </c>
      <c r="B84" s="36"/>
      <c r="C84" s="35" t="s">
        <v>29</v>
      </c>
      <c r="D84" s="35" t="s">
        <v>11</v>
      </c>
      <c r="E84" s="36">
        <v>337</v>
      </c>
      <c r="F84" s="37"/>
      <c r="G84" s="37">
        <v>78</v>
      </c>
      <c r="H84" s="37">
        <v>100</v>
      </c>
      <c r="I84" s="37">
        <v>100</v>
      </c>
      <c r="J84" s="37">
        <v>100</v>
      </c>
      <c r="K84" s="195"/>
    </row>
    <row r="85" spans="1:14" x14ac:dyDescent="0.2">
      <c r="A85" s="69" t="s">
        <v>89</v>
      </c>
      <c r="B85" s="54"/>
      <c r="C85" s="53" t="s">
        <v>24</v>
      </c>
      <c r="D85" s="53" t="s">
        <v>17</v>
      </c>
      <c r="E85" s="54">
        <v>178</v>
      </c>
      <c r="F85" s="26">
        <v>58</v>
      </c>
      <c r="G85" s="26">
        <v>58</v>
      </c>
      <c r="H85" s="26">
        <v>0</v>
      </c>
      <c r="I85" s="26">
        <v>0</v>
      </c>
      <c r="J85" s="186">
        <v>0</v>
      </c>
      <c r="K85" s="195"/>
    </row>
    <row r="86" spans="1:14" x14ac:dyDescent="0.2">
      <c r="A86" s="70" t="s">
        <v>89</v>
      </c>
      <c r="B86" s="30"/>
      <c r="C86" s="29" t="s">
        <v>24</v>
      </c>
      <c r="D86" s="29" t="s">
        <v>17</v>
      </c>
      <c r="E86" s="30">
        <v>12228</v>
      </c>
      <c r="F86" s="38">
        <v>335</v>
      </c>
      <c r="G86" s="38">
        <v>335</v>
      </c>
      <c r="H86" s="38">
        <v>927</v>
      </c>
      <c r="I86" s="38">
        <v>727</v>
      </c>
      <c r="J86" s="154">
        <v>1892</v>
      </c>
      <c r="K86" s="195">
        <v>181</v>
      </c>
    </row>
    <row r="87" spans="1:14" x14ac:dyDescent="0.2">
      <c r="A87" s="65" t="s">
        <v>227</v>
      </c>
      <c r="B87" s="66"/>
      <c r="C87" s="67" t="s">
        <v>29</v>
      </c>
      <c r="D87" s="67" t="s">
        <v>11</v>
      </c>
      <c r="E87" s="66">
        <f>21.5*1.48597*177.721</f>
        <v>5677.893598955</v>
      </c>
      <c r="F87" s="175"/>
      <c r="G87" s="175"/>
      <c r="H87" s="175"/>
      <c r="I87" s="175">
        <v>200</v>
      </c>
      <c r="J87" s="175">
        <v>200</v>
      </c>
      <c r="K87" s="195"/>
    </row>
    <row r="88" spans="1:14" x14ac:dyDescent="0.2">
      <c r="A88" s="19" t="s">
        <v>91</v>
      </c>
      <c r="B88" s="21" t="s">
        <v>61</v>
      </c>
      <c r="C88" s="21" t="s">
        <v>86</v>
      </c>
      <c r="D88" s="21" t="s">
        <v>17</v>
      </c>
      <c r="E88" s="22">
        <v>21327</v>
      </c>
      <c r="F88" s="20">
        <v>1500</v>
      </c>
      <c r="G88" s="20">
        <v>1500</v>
      </c>
      <c r="H88" s="20">
        <v>2500</v>
      </c>
      <c r="I88" s="20">
        <v>2500</v>
      </c>
      <c r="J88" s="189">
        <v>2500</v>
      </c>
      <c r="K88" s="195">
        <v>325</v>
      </c>
    </row>
    <row r="89" spans="1:14" x14ac:dyDescent="0.2">
      <c r="A89" s="19" t="s">
        <v>92</v>
      </c>
      <c r="B89" s="21" t="s">
        <v>61</v>
      </c>
      <c r="C89" s="21" t="s">
        <v>86</v>
      </c>
      <c r="D89" s="21" t="s">
        <v>17</v>
      </c>
      <c r="E89" s="22">
        <v>4443</v>
      </c>
      <c r="F89" s="20"/>
      <c r="G89" s="20">
        <v>0</v>
      </c>
      <c r="H89" s="20">
        <v>0</v>
      </c>
      <c r="I89" s="20">
        <v>0</v>
      </c>
      <c r="J89" s="189">
        <v>0</v>
      </c>
      <c r="K89" s="195"/>
    </row>
    <row r="90" spans="1:14" x14ac:dyDescent="0.2">
      <c r="A90" s="19" t="s">
        <v>93</v>
      </c>
      <c r="B90" s="21" t="s">
        <v>61</v>
      </c>
      <c r="C90" s="21" t="s">
        <v>86</v>
      </c>
      <c r="D90" s="21" t="s">
        <v>17</v>
      </c>
      <c r="E90" s="22">
        <v>1066</v>
      </c>
      <c r="F90" s="20"/>
      <c r="G90" s="20">
        <v>0</v>
      </c>
      <c r="H90" s="20">
        <v>0</v>
      </c>
      <c r="I90" s="20">
        <v>0</v>
      </c>
      <c r="J90" s="189">
        <v>0</v>
      </c>
      <c r="K90" s="195"/>
    </row>
    <row r="91" spans="1:14" x14ac:dyDescent="0.2">
      <c r="A91" s="19" t="s">
        <v>94</v>
      </c>
      <c r="B91" s="21" t="s">
        <v>61</v>
      </c>
      <c r="C91" s="21" t="s">
        <v>95</v>
      </c>
      <c r="D91" s="21" t="s">
        <v>17</v>
      </c>
      <c r="E91" s="22">
        <v>2310</v>
      </c>
      <c r="F91" s="20">
        <v>1460</v>
      </c>
      <c r="G91" s="20">
        <v>1460</v>
      </c>
      <c r="H91" s="20">
        <v>0</v>
      </c>
      <c r="I91" s="20">
        <v>0</v>
      </c>
      <c r="J91" s="189">
        <v>0</v>
      </c>
      <c r="K91" s="195"/>
    </row>
    <row r="92" spans="1:14" x14ac:dyDescent="0.2">
      <c r="A92" s="19" t="s">
        <v>96</v>
      </c>
      <c r="B92" s="21" t="s">
        <v>61</v>
      </c>
      <c r="C92" s="21" t="s">
        <v>95</v>
      </c>
      <c r="D92" s="21" t="s">
        <v>17</v>
      </c>
      <c r="E92" s="22">
        <v>1066</v>
      </c>
      <c r="F92" s="20">
        <v>716</v>
      </c>
      <c r="G92" s="20">
        <v>716</v>
      </c>
      <c r="H92" s="20">
        <v>0</v>
      </c>
      <c r="I92" s="20">
        <v>0</v>
      </c>
      <c r="J92" s="189">
        <v>0</v>
      </c>
      <c r="K92" s="195"/>
    </row>
    <row r="93" spans="1:14" x14ac:dyDescent="0.2">
      <c r="A93" s="19" t="s">
        <v>97</v>
      </c>
      <c r="B93" s="21" t="s">
        <v>61</v>
      </c>
      <c r="C93" s="21" t="s">
        <v>95</v>
      </c>
      <c r="D93" s="21" t="s">
        <v>17</v>
      </c>
      <c r="E93" s="22">
        <v>2488</v>
      </c>
      <c r="F93" s="20">
        <v>0</v>
      </c>
      <c r="G93" s="20">
        <v>0</v>
      </c>
      <c r="H93" s="20">
        <v>0</v>
      </c>
      <c r="I93" s="20">
        <v>0</v>
      </c>
      <c r="J93" s="189">
        <v>0</v>
      </c>
      <c r="K93" s="195"/>
      <c r="N93" s="185"/>
    </row>
    <row r="94" spans="1:14" x14ac:dyDescent="0.2">
      <c r="A94" s="71" t="s">
        <v>98</v>
      </c>
      <c r="B94" s="72" t="s">
        <v>61</v>
      </c>
      <c r="C94" s="72" t="s">
        <v>26</v>
      </c>
      <c r="D94" s="72" t="s">
        <v>17</v>
      </c>
      <c r="E94" s="73">
        <v>6900.90643</v>
      </c>
      <c r="F94" s="74">
        <v>0</v>
      </c>
      <c r="G94" s="74">
        <v>0</v>
      </c>
      <c r="H94" s="74">
        <v>0</v>
      </c>
      <c r="I94" s="74">
        <v>0</v>
      </c>
      <c r="J94" s="190">
        <v>0</v>
      </c>
      <c r="K94" s="195"/>
    </row>
    <row r="95" spans="1:14" x14ac:dyDescent="0.2">
      <c r="A95" s="19" t="s">
        <v>99</v>
      </c>
      <c r="B95" s="21" t="s">
        <v>61</v>
      </c>
      <c r="C95" s="21" t="s">
        <v>65</v>
      </c>
      <c r="D95" s="21" t="s">
        <v>17</v>
      </c>
      <c r="E95" s="22">
        <v>10620</v>
      </c>
      <c r="F95" s="20"/>
      <c r="G95" s="20">
        <v>0</v>
      </c>
      <c r="H95" s="20">
        <v>0</v>
      </c>
      <c r="I95" s="20">
        <v>0</v>
      </c>
      <c r="J95" s="189">
        <v>0</v>
      </c>
      <c r="K95" s="195"/>
    </row>
    <row r="96" spans="1:14" x14ac:dyDescent="0.2">
      <c r="A96" s="19" t="s">
        <v>60</v>
      </c>
      <c r="B96" s="21" t="s">
        <v>61</v>
      </c>
      <c r="C96" s="21" t="s">
        <v>86</v>
      </c>
      <c r="D96" s="21" t="s">
        <v>17</v>
      </c>
      <c r="E96" s="22">
        <v>5332</v>
      </c>
      <c r="F96" s="20">
        <v>800</v>
      </c>
      <c r="G96" s="20">
        <v>800</v>
      </c>
      <c r="H96" s="20">
        <v>100</v>
      </c>
      <c r="I96" s="20">
        <v>100</v>
      </c>
      <c r="J96" s="189">
        <v>100</v>
      </c>
      <c r="K96" s="195"/>
    </row>
    <row r="97" spans="1:11" x14ac:dyDescent="0.2">
      <c r="A97" s="19" t="s">
        <v>100</v>
      </c>
      <c r="B97" s="21" t="s">
        <v>61</v>
      </c>
      <c r="C97" s="21" t="s">
        <v>65</v>
      </c>
      <c r="D97" s="21" t="s">
        <v>17</v>
      </c>
      <c r="E97" s="22">
        <v>61220</v>
      </c>
      <c r="F97" s="20"/>
      <c r="G97" s="20">
        <v>0</v>
      </c>
      <c r="H97" s="20">
        <v>0</v>
      </c>
      <c r="I97" s="20">
        <v>0</v>
      </c>
      <c r="J97" s="189">
        <v>0</v>
      </c>
      <c r="K97" s="195"/>
    </row>
    <row r="98" spans="1:11" x14ac:dyDescent="0.2">
      <c r="A98" s="71" t="s">
        <v>101</v>
      </c>
      <c r="B98" s="72" t="s">
        <v>61</v>
      </c>
      <c r="C98" s="72" t="s">
        <v>65</v>
      </c>
      <c r="D98" s="72" t="s">
        <v>17</v>
      </c>
      <c r="E98" s="73">
        <v>25592</v>
      </c>
      <c r="F98" s="74"/>
      <c r="G98" s="74">
        <v>0</v>
      </c>
      <c r="H98" s="74">
        <v>0</v>
      </c>
      <c r="I98" s="74">
        <v>0</v>
      </c>
      <c r="J98" s="190">
        <v>0</v>
      </c>
      <c r="K98" s="195"/>
    </row>
    <row r="99" spans="1:11" x14ac:dyDescent="0.2">
      <c r="A99" s="19" t="s">
        <v>102</v>
      </c>
      <c r="B99" s="21" t="s">
        <v>61</v>
      </c>
      <c r="C99" s="21" t="s">
        <v>65</v>
      </c>
      <c r="D99" s="21" t="s">
        <v>17</v>
      </c>
      <c r="E99" s="22">
        <v>87402</v>
      </c>
      <c r="F99" s="20"/>
      <c r="G99" s="20">
        <v>0</v>
      </c>
      <c r="H99" s="20">
        <v>0</v>
      </c>
      <c r="I99" s="20">
        <v>0</v>
      </c>
      <c r="J99" s="189">
        <v>0</v>
      </c>
      <c r="K99" s="195"/>
    </row>
    <row r="100" spans="1:11" ht="12" thickBot="1" x14ac:dyDescent="0.25">
      <c r="A100" s="43" t="s">
        <v>7</v>
      </c>
      <c r="B100" s="43" t="s">
        <v>7</v>
      </c>
      <c r="C100" s="44" t="s">
        <v>7</v>
      </c>
      <c r="D100" s="44" t="s">
        <v>7</v>
      </c>
      <c r="E100" s="44" t="s">
        <v>7</v>
      </c>
      <c r="F100" s="75"/>
      <c r="G100" s="75"/>
    </row>
    <row r="101" spans="1:11" ht="12" thickBot="1" x14ac:dyDescent="0.25">
      <c r="A101" s="14" t="s">
        <v>103</v>
      </c>
      <c r="B101" s="58"/>
      <c r="C101" s="15"/>
      <c r="D101" s="16"/>
      <c r="E101" s="17">
        <f>SUM(E105:E110)</f>
        <v>17723</v>
      </c>
      <c r="F101" s="17">
        <f t="shared" ref="F101:K101" si="4">SUM(F103:F110)</f>
        <v>2552</v>
      </c>
      <c r="G101" s="17">
        <f t="shared" si="4"/>
        <v>2756</v>
      </c>
      <c r="H101" s="17">
        <f t="shared" si="4"/>
        <v>3111</v>
      </c>
      <c r="I101" s="17">
        <f t="shared" si="4"/>
        <v>2711</v>
      </c>
      <c r="J101" s="17">
        <f t="shared" si="4"/>
        <v>1392</v>
      </c>
      <c r="K101" s="17">
        <f t="shared" si="4"/>
        <v>36</v>
      </c>
    </row>
    <row r="102" spans="1:11" x14ac:dyDescent="0.2">
      <c r="A102" s="76" t="s">
        <v>7</v>
      </c>
      <c r="B102" s="76" t="s">
        <v>7</v>
      </c>
      <c r="C102" s="77" t="s">
        <v>7</v>
      </c>
      <c r="D102" s="77" t="s">
        <v>7</v>
      </c>
      <c r="E102" s="77" t="s">
        <v>7</v>
      </c>
      <c r="F102" s="75"/>
      <c r="G102" s="75"/>
    </row>
    <row r="103" spans="1:11" x14ac:dyDescent="0.2">
      <c r="A103" s="78" t="s">
        <v>104</v>
      </c>
      <c r="B103" s="29" t="s">
        <v>61</v>
      </c>
      <c r="C103" s="29" t="s">
        <v>26</v>
      </c>
      <c r="D103" s="29" t="s">
        <v>17</v>
      </c>
      <c r="E103" s="30">
        <v>2666</v>
      </c>
      <c r="F103" s="28">
        <v>200</v>
      </c>
      <c r="G103" s="28">
        <v>127</v>
      </c>
      <c r="H103" s="28">
        <v>253</v>
      </c>
      <c r="I103" s="28">
        <v>253</v>
      </c>
      <c r="J103" s="191">
        <v>153</v>
      </c>
      <c r="K103" s="195">
        <v>36</v>
      </c>
    </row>
    <row r="104" spans="1:11" x14ac:dyDescent="0.2">
      <c r="A104" s="79" t="s">
        <v>105</v>
      </c>
      <c r="B104" s="80"/>
      <c r="C104" s="80" t="s">
        <v>24</v>
      </c>
      <c r="D104" s="80" t="s">
        <v>17</v>
      </c>
      <c r="E104" s="81">
        <v>2656</v>
      </c>
      <c r="F104" s="82"/>
      <c r="G104" s="82">
        <v>277</v>
      </c>
      <c r="H104" s="127">
        <v>1403</v>
      </c>
      <c r="I104" s="127">
        <v>1403</v>
      </c>
      <c r="J104" s="127">
        <v>403</v>
      </c>
      <c r="K104" s="195"/>
    </row>
    <row r="105" spans="1:11" x14ac:dyDescent="0.2">
      <c r="A105" s="20" t="s">
        <v>106</v>
      </c>
      <c r="B105" s="20"/>
      <c r="C105" s="21" t="s">
        <v>24</v>
      </c>
      <c r="D105" s="21" t="s">
        <v>17</v>
      </c>
      <c r="E105" s="22">
        <v>912</v>
      </c>
      <c r="F105" s="20">
        <v>184</v>
      </c>
      <c r="G105" s="20">
        <v>184</v>
      </c>
      <c r="H105" s="20">
        <v>100</v>
      </c>
      <c r="I105" s="20">
        <v>100</v>
      </c>
      <c r="J105" s="189">
        <v>280</v>
      </c>
      <c r="K105" s="195"/>
    </row>
    <row r="106" spans="1:11" x14ac:dyDescent="0.2">
      <c r="A106" s="20" t="s">
        <v>106</v>
      </c>
      <c r="B106" s="20"/>
      <c r="C106" s="21" t="s">
        <v>24</v>
      </c>
      <c r="D106" s="21" t="s">
        <v>11</v>
      </c>
      <c r="E106" s="22">
        <v>912</v>
      </c>
      <c r="F106" s="20">
        <v>184</v>
      </c>
      <c r="G106" s="20">
        <v>184</v>
      </c>
      <c r="H106" s="20">
        <v>100</v>
      </c>
      <c r="I106" s="20">
        <v>100</v>
      </c>
      <c r="J106" s="20">
        <v>0</v>
      </c>
      <c r="K106" s="195"/>
    </row>
    <row r="107" spans="1:11" x14ac:dyDescent="0.2">
      <c r="A107" s="156" t="s">
        <v>107</v>
      </c>
      <c r="B107" s="156"/>
      <c r="C107" s="157" t="s">
        <v>24</v>
      </c>
      <c r="D107" s="157" t="s">
        <v>11</v>
      </c>
      <c r="E107" s="159">
        <v>4443</v>
      </c>
      <c r="F107" s="156">
        <v>800</v>
      </c>
      <c r="G107" s="156">
        <v>800</v>
      </c>
      <c r="H107" s="156">
        <v>800</v>
      </c>
      <c r="I107" s="156">
        <v>400</v>
      </c>
      <c r="J107" s="156">
        <v>0</v>
      </c>
      <c r="K107" s="195"/>
    </row>
    <row r="108" spans="1:11" x14ac:dyDescent="0.2">
      <c r="A108" s="20" t="s">
        <v>108</v>
      </c>
      <c r="B108" s="21"/>
      <c r="C108" s="21" t="s">
        <v>24</v>
      </c>
      <c r="D108" s="21" t="s">
        <v>17</v>
      </c>
      <c r="E108" s="22">
        <v>2617</v>
      </c>
      <c r="F108" s="31">
        <v>184</v>
      </c>
      <c r="G108" s="31">
        <v>184</v>
      </c>
      <c r="H108" s="31">
        <v>455</v>
      </c>
      <c r="I108" s="31">
        <v>455</v>
      </c>
      <c r="J108" s="60">
        <v>556</v>
      </c>
      <c r="K108" s="195"/>
    </row>
    <row r="109" spans="1:11" x14ac:dyDescent="0.2">
      <c r="A109" s="20" t="s">
        <v>109</v>
      </c>
      <c r="B109" s="21" t="s">
        <v>61</v>
      </c>
      <c r="C109" s="21" t="s">
        <v>57</v>
      </c>
      <c r="D109" s="21" t="s">
        <v>17</v>
      </c>
      <c r="E109" s="22">
        <v>3507</v>
      </c>
      <c r="F109" s="20">
        <v>0</v>
      </c>
      <c r="G109" s="20">
        <v>0</v>
      </c>
      <c r="H109" s="20">
        <v>0</v>
      </c>
      <c r="I109" s="20">
        <v>0</v>
      </c>
      <c r="J109" s="189">
        <v>0</v>
      </c>
      <c r="K109" s="195"/>
    </row>
    <row r="110" spans="1:11" x14ac:dyDescent="0.2">
      <c r="A110" s="20" t="s">
        <v>109</v>
      </c>
      <c r="B110" s="21" t="s">
        <v>61</v>
      </c>
      <c r="C110" s="21" t="s">
        <v>86</v>
      </c>
      <c r="D110" s="21" t="s">
        <v>17</v>
      </c>
      <c r="E110" s="22">
        <v>5332</v>
      </c>
      <c r="F110" s="20">
        <v>1000</v>
      </c>
      <c r="G110" s="20">
        <v>1000</v>
      </c>
      <c r="H110" s="20">
        <v>0</v>
      </c>
      <c r="I110" s="20">
        <v>0</v>
      </c>
      <c r="J110" s="189">
        <v>0</v>
      </c>
      <c r="K110" s="195"/>
    </row>
    <row r="111" spans="1:11" ht="12" thickBot="1" x14ac:dyDescent="0.25">
      <c r="A111" s="43" t="s">
        <v>7</v>
      </c>
      <c r="B111" s="43" t="s">
        <v>7</v>
      </c>
      <c r="C111" s="44" t="s">
        <v>7</v>
      </c>
      <c r="D111" s="44" t="s">
        <v>7</v>
      </c>
      <c r="E111" s="44" t="s">
        <v>7</v>
      </c>
      <c r="F111" s="75"/>
      <c r="G111" s="75"/>
    </row>
    <row r="112" spans="1:11" ht="12" thickBot="1" x14ac:dyDescent="0.25">
      <c r="A112" s="45" t="s">
        <v>110</v>
      </c>
      <c r="B112" s="46"/>
      <c r="C112" s="46"/>
      <c r="D112" s="47"/>
      <c r="E112" s="17">
        <f t="shared" ref="E112:K112" si="5">SUM(E114:E137)</f>
        <v>35998</v>
      </c>
      <c r="F112" s="17">
        <f t="shared" si="5"/>
        <v>2973</v>
      </c>
      <c r="G112" s="17">
        <f t="shared" si="5"/>
        <v>3273</v>
      </c>
      <c r="H112" s="17">
        <f t="shared" si="5"/>
        <v>1991</v>
      </c>
      <c r="I112" s="17">
        <f t="shared" si="5"/>
        <v>1641</v>
      </c>
      <c r="J112" s="17">
        <f t="shared" si="5"/>
        <v>1147</v>
      </c>
      <c r="K112" s="17">
        <f t="shared" si="5"/>
        <v>6</v>
      </c>
    </row>
    <row r="113" spans="1:11" x14ac:dyDescent="0.2">
      <c r="A113" s="43" t="s">
        <v>7</v>
      </c>
      <c r="B113" s="43" t="s">
        <v>7</v>
      </c>
      <c r="C113" s="44" t="s">
        <v>7</v>
      </c>
      <c r="D113" s="44" t="s">
        <v>7</v>
      </c>
      <c r="E113" s="44" t="s">
        <v>7</v>
      </c>
      <c r="F113" s="1"/>
      <c r="G113" s="1"/>
    </row>
    <row r="114" spans="1:11" x14ac:dyDescent="0.2">
      <c r="A114" s="84" t="s">
        <v>111</v>
      </c>
      <c r="B114" s="85"/>
      <c r="C114" s="21" t="s">
        <v>68</v>
      </c>
      <c r="D114" s="21" t="s">
        <v>11</v>
      </c>
      <c r="E114" s="86">
        <v>1220</v>
      </c>
      <c r="F114" s="23"/>
      <c r="G114" s="23"/>
      <c r="H114" s="23"/>
      <c r="I114" s="23"/>
      <c r="J114" s="23"/>
      <c r="K114" s="195"/>
    </row>
    <row r="115" spans="1:11" x14ac:dyDescent="0.2">
      <c r="A115" s="161" t="s">
        <v>112</v>
      </c>
      <c r="B115" s="162"/>
      <c r="C115" s="157" t="s">
        <v>68</v>
      </c>
      <c r="D115" s="157" t="s">
        <v>11</v>
      </c>
      <c r="E115" s="163">
        <v>1470</v>
      </c>
      <c r="F115" s="164"/>
      <c r="G115" s="164"/>
      <c r="H115" s="164"/>
      <c r="I115" s="164">
        <v>250</v>
      </c>
      <c r="J115" s="164">
        <v>250</v>
      </c>
      <c r="K115" s="195"/>
    </row>
    <row r="116" spans="1:11" x14ac:dyDescent="0.2">
      <c r="A116" s="84" t="s">
        <v>113</v>
      </c>
      <c r="B116" s="85"/>
      <c r="C116" s="21" t="s">
        <v>68</v>
      </c>
      <c r="D116" s="21" t="s">
        <v>11</v>
      </c>
      <c r="E116" s="86">
        <v>406</v>
      </c>
      <c r="F116" s="23"/>
      <c r="G116" s="23"/>
      <c r="H116" s="23"/>
      <c r="I116" s="23"/>
      <c r="J116" s="23"/>
      <c r="K116" s="195"/>
    </row>
    <row r="117" spans="1:11" x14ac:dyDescent="0.2">
      <c r="A117" s="84" t="s">
        <v>114</v>
      </c>
      <c r="B117" s="85"/>
      <c r="C117" s="21" t="s">
        <v>68</v>
      </c>
      <c r="D117" s="21" t="s">
        <v>11</v>
      </c>
      <c r="E117" s="86">
        <v>1900</v>
      </c>
      <c r="F117" s="23"/>
      <c r="G117" s="23"/>
      <c r="H117" s="23"/>
      <c r="I117" s="23"/>
      <c r="J117" s="23"/>
      <c r="K117" s="195"/>
    </row>
    <row r="118" spans="1:11" ht="12.75" x14ac:dyDescent="0.2">
      <c r="A118" s="129" t="s">
        <v>205</v>
      </c>
      <c r="B118" s="85"/>
      <c r="C118" s="21" t="s">
        <v>24</v>
      </c>
      <c r="D118" s="21" t="s">
        <v>11</v>
      </c>
      <c r="E118" s="86">
        <v>272</v>
      </c>
      <c r="F118" s="23">
        <v>0</v>
      </c>
      <c r="G118" s="23">
        <v>0</v>
      </c>
      <c r="H118" s="23">
        <v>72</v>
      </c>
      <c r="I118" s="23">
        <v>72</v>
      </c>
      <c r="J118" s="23">
        <v>72</v>
      </c>
      <c r="K118" s="195">
        <v>6</v>
      </c>
    </row>
    <row r="119" spans="1:11" x14ac:dyDescent="0.2">
      <c r="A119" s="19" t="s">
        <v>115</v>
      </c>
      <c r="B119" s="20"/>
      <c r="C119" s="21" t="s">
        <v>29</v>
      </c>
      <c r="D119" s="21" t="s">
        <v>17</v>
      </c>
      <c r="E119" s="22">
        <v>1817</v>
      </c>
      <c r="F119" s="23">
        <v>400</v>
      </c>
      <c r="G119" s="23">
        <v>400</v>
      </c>
      <c r="H119" s="23">
        <v>200</v>
      </c>
      <c r="I119" s="23">
        <v>200</v>
      </c>
      <c r="J119" s="48">
        <v>0</v>
      </c>
      <c r="K119" s="195"/>
    </row>
    <row r="120" spans="1:11" x14ac:dyDescent="0.2">
      <c r="A120" s="87" t="s">
        <v>116</v>
      </c>
      <c r="B120" s="88"/>
      <c r="C120" s="67" t="s">
        <v>24</v>
      </c>
      <c r="D120" s="67" t="s">
        <v>11</v>
      </c>
      <c r="E120" s="66">
        <v>485</v>
      </c>
      <c r="F120" s="23">
        <v>0</v>
      </c>
      <c r="G120" s="23">
        <v>0</v>
      </c>
      <c r="H120" s="23">
        <v>0</v>
      </c>
      <c r="I120" s="23">
        <v>0</v>
      </c>
      <c r="J120" s="23"/>
      <c r="K120" s="195"/>
    </row>
    <row r="121" spans="1:11" x14ac:dyDescent="0.2">
      <c r="A121" s="19" t="s">
        <v>117</v>
      </c>
      <c r="B121" s="20"/>
      <c r="C121" s="21" t="s">
        <v>24</v>
      </c>
      <c r="D121" s="21" t="s">
        <v>17</v>
      </c>
      <c r="E121" s="22">
        <v>2666</v>
      </c>
      <c r="F121" s="23">
        <v>800</v>
      </c>
      <c r="G121" s="23">
        <v>800</v>
      </c>
      <c r="H121" s="23">
        <v>260</v>
      </c>
      <c r="I121" s="23">
        <v>260</v>
      </c>
      <c r="J121" s="48">
        <v>0</v>
      </c>
      <c r="K121" s="195"/>
    </row>
    <row r="122" spans="1:11" x14ac:dyDescent="0.2">
      <c r="A122" s="89" t="s">
        <v>118</v>
      </c>
      <c r="B122" s="90"/>
      <c r="C122" s="91" t="s">
        <v>24</v>
      </c>
      <c r="D122" s="91" t="s">
        <v>11</v>
      </c>
      <c r="E122" s="92">
        <v>888</v>
      </c>
      <c r="F122" s="93">
        <v>0</v>
      </c>
      <c r="G122" s="93">
        <v>250</v>
      </c>
      <c r="H122" s="93">
        <v>0</v>
      </c>
      <c r="I122" s="93">
        <v>0</v>
      </c>
      <c r="J122" s="93"/>
      <c r="K122" s="195"/>
    </row>
    <row r="123" spans="1:11" x14ac:dyDescent="0.2">
      <c r="A123" s="19" t="s">
        <v>118</v>
      </c>
      <c r="B123" s="20"/>
      <c r="C123" s="21" t="s">
        <v>24</v>
      </c>
      <c r="D123" s="21" t="s">
        <v>17</v>
      </c>
      <c r="E123" s="22">
        <v>1769</v>
      </c>
      <c r="F123" s="26">
        <v>0</v>
      </c>
      <c r="G123" s="26">
        <v>0</v>
      </c>
      <c r="H123" s="26">
        <v>0</v>
      </c>
      <c r="I123" s="26">
        <v>0</v>
      </c>
      <c r="J123" s="186">
        <v>0</v>
      </c>
      <c r="K123" s="195"/>
    </row>
    <row r="124" spans="1:11" x14ac:dyDescent="0.2">
      <c r="A124" s="94" t="s">
        <v>119</v>
      </c>
      <c r="B124" s="49"/>
      <c r="C124" s="29" t="s">
        <v>49</v>
      </c>
      <c r="D124" s="29" t="s">
        <v>11</v>
      </c>
      <c r="E124" s="30">
        <v>92</v>
      </c>
      <c r="F124" s="26"/>
      <c r="G124" s="26"/>
      <c r="H124" s="26"/>
      <c r="I124" s="26"/>
      <c r="J124" s="26"/>
      <c r="K124" s="195"/>
    </row>
    <row r="125" spans="1:11" x14ac:dyDescent="0.2">
      <c r="A125" s="19" t="s">
        <v>120</v>
      </c>
      <c r="B125" s="31"/>
      <c r="C125" s="21" t="s">
        <v>121</v>
      </c>
      <c r="D125" s="21" t="s">
        <v>11</v>
      </c>
      <c r="E125" s="22">
        <v>267</v>
      </c>
      <c r="F125" s="26"/>
      <c r="G125" s="26"/>
      <c r="H125" s="26"/>
      <c r="I125" s="26"/>
      <c r="J125" s="26"/>
      <c r="K125" s="195"/>
    </row>
    <row r="126" spans="1:11" x14ac:dyDescent="0.2">
      <c r="A126" s="19" t="s">
        <v>122</v>
      </c>
      <c r="B126" s="31"/>
      <c r="C126" s="21" t="s">
        <v>121</v>
      </c>
      <c r="D126" s="21" t="s">
        <v>11</v>
      </c>
      <c r="E126" s="22">
        <v>267</v>
      </c>
      <c r="F126" s="26"/>
      <c r="G126" s="26"/>
      <c r="H126" s="26"/>
      <c r="I126" s="26"/>
      <c r="J126" s="26"/>
      <c r="K126" s="195"/>
    </row>
    <row r="127" spans="1:11" x14ac:dyDescent="0.2">
      <c r="A127" s="19" t="s">
        <v>123</v>
      </c>
      <c r="B127" s="31"/>
      <c r="C127" s="21" t="s">
        <v>24</v>
      </c>
      <c r="D127" s="21" t="s">
        <v>17</v>
      </c>
      <c r="E127" s="22">
        <v>3513</v>
      </c>
      <c r="F127" s="26">
        <v>362</v>
      </c>
      <c r="G127" s="26">
        <v>362</v>
      </c>
      <c r="H127" s="26">
        <v>0</v>
      </c>
      <c r="I127" s="26">
        <v>0</v>
      </c>
      <c r="J127" s="186">
        <v>0</v>
      </c>
      <c r="K127" s="195"/>
    </row>
    <row r="128" spans="1:11" x14ac:dyDescent="0.2">
      <c r="A128" s="27" t="s">
        <v>124</v>
      </c>
      <c r="B128" s="28"/>
      <c r="C128" s="29" t="s">
        <v>24</v>
      </c>
      <c r="D128" s="29" t="s">
        <v>17</v>
      </c>
      <c r="E128" s="30">
        <v>12244</v>
      </c>
      <c r="F128" s="38">
        <v>611</v>
      </c>
      <c r="G128" s="38">
        <v>611</v>
      </c>
      <c r="H128" s="38">
        <v>189</v>
      </c>
      <c r="I128" s="38">
        <v>189</v>
      </c>
      <c r="J128" s="154">
        <v>250</v>
      </c>
      <c r="K128" s="195"/>
    </row>
    <row r="129" spans="1:11" x14ac:dyDescent="0.2">
      <c r="A129" s="155" t="s">
        <v>125</v>
      </c>
      <c r="B129" s="156"/>
      <c r="C129" s="157" t="s">
        <v>24</v>
      </c>
      <c r="D129" s="157" t="s">
        <v>11</v>
      </c>
      <c r="E129" s="159">
        <v>5332</v>
      </c>
      <c r="F129" s="164">
        <v>800</v>
      </c>
      <c r="G129" s="164">
        <v>800</v>
      </c>
      <c r="H129" s="164">
        <v>1200</v>
      </c>
      <c r="I129" s="164">
        <v>600</v>
      </c>
      <c r="J129" s="164">
        <v>500</v>
      </c>
      <c r="K129" s="195"/>
    </row>
    <row r="130" spans="1:11" x14ac:dyDescent="0.2">
      <c r="A130" s="33" t="s">
        <v>126</v>
      </c>
      <c r="B130" s="34"/>
      <c r="C130" s="35" t="s">
        <v>24</v>
      </c>
      <c r="D130" s="35" t="s">
        <v>11</v>
      </c>
      <c r="E130" s="36">
        <v>489</v>
      </c>
      <c r="F130" s="37"/>
      <c r="G130" s="37">
        <v>50</v>
      </c>
      <c r="H130" s="37">
        <v>70</v>
      </c>
      <c r="I130" s="37">
        <v>70</v>
      </c>
      <c r="J130" s="37">
        <v>75</v>
      </c>
      <c r="K130" s="195"/>
    </row>
    <row r="131" spans="1:11" x14ac:dyDescent="0.2">
      <c r="A131" s="49" t="s">
        <v>127</v>
      </c>
      <c r="B131" s="29"/>
      <c r="C131" s="29" t="s">
        <v>49</v>
      </c>
      <c r="D131" s="29" t="s">
        <v>11</v>
      </c>
      <c r="E131" s="30">
        <v>216</v>
      </c>
      <c r="F131" s="26"/>
      <c r="G131" s="26"/>
      <c r="H131" s="26"/>
      <c r="I131" s="26"/>
      <c r="J131" s="26"/>
      <c r="K131" s="195"/>
    </row>
    <row r="132" spans="1:11" x14ac:dyDescent="0.2">
      <c r="A132" s="49" t="s">
        <v>128</v>
      </c>
      <c r="B132" s="29"/>
      <c r="C132" s="29" t="s">
        <v>49</v>
      </c>
      <c r="D132" s="29" t="s">
        <v>11</v>
      </c>
      <c r="E132" s="30">
        <v>15</v>
      </c>
      <c r="F132" s="26"/>
      <c r="G132" s="26"/>
      <c r="H132" s="26"/>
      <c r="I132" s="26"/>
      <c r="J132" s="26"/>
      <c r="K132" s="195"/>
    </row>
    <row r="133" spans="1:11" x14ac:dyDescent="0.2">
      <c r="A133" s="49" t="s">
        <v>129</v>
      </c>
      <c r="B133" s="29"/>
      <c r="C133" s="29" t="s">
        <v>49</v>
      </c>
      <c r="D133" s="29" t="s">
        <v>11</v>
      </c>
      <c r="E133" s="30">
        <v>69</v>
      </c>
      <c r="F133" s="26"/>
      <c r="G133" s="26"/>
      <c r="H133" s="26"/>
      <c r="I133" s="26"/>
      <c r="J133" s="26"/>
      <c r="K133" s="195"/>
    </row>
    <row r="134" spans="1:11" x14ac:dyDescent="0.2">
      <c r="A134" s="31" t="s">
        <v>130</v>
      </c>
      <c r="B134" s="21"/>
      <c r="C134" s="21" t="s">
        <v>14</v>
      </c>
      <c r="D134" s="21" t="s">
        <v>11</v>
      </c>
      <c r="E134" s="22">
        <v>280</v>
      </c>
      <c r="F134" s="23"/>
      <c r="G134" s="23"/>
      <c r="H134" s="23"/>
      <c r="I134" s="23"/>
      <c r="J134" s="23"/>
      <c r="K134" s="195"/>
    </row>
    <row r="135" spans="1:11" x14ac:dyDescent="0.2">
      <c r="A135" s="31" t="s">
        <v>131</v>
      </c>
      <c r="B135" s="21"/>
      <c r="C135" s="21" t="s">
        <v>14</v>
      </c>
      <c r="D135" s="21" t="s">
        <v>11</v>
      </c>
      <c r="E135" s="22">
        <v>123</v>
      </c>
      <c r="F135" s="23"/>
      <c r="G135" s="23"/>
      <c r="H135" s="23"/>
      <c r="I135" s="23"/>
      <c r="J135" s="23"/>
      <c r="K135" s="195"/>
    </row>
    <row r="136" spans="1:11" x14ac:dyDescent="0.2">
      <c r="A136" s="31" t="s">
        <v>132</v>
      </c>
      <c r="B136" s="21"/>
      <c r="C136" s="21" t="s">
        <v>14</v>
      </c>
      <c r="D136" s="21" t="s">
        <v>11</v>
      </c>
      <c r="E136" s="22">
        <v>121</v>
      </c>
      <c r="F136" s="23"/>
      <c r="G136" s="23"/>
      <c r="H136" s="23"/>
      <c r="I136" s="23"/>
      <c r="J136" s="23"/>
      <c r="K136" s="195"/>
    </row>
    <row r="137" spans="1:11" x14ac:dyDescent="0.2">
      <c r="A137" s="31" t="s">
        <v>133</v>
      </c>
      <c r="B137" s="21"/>
      <c r="C137" s="21" t="s">
        <v>14</v>
      </c>
      <c r="D137" s="21" t="s">
        <v>11</v>
      </c>
      <c r="E137" s="22">
        <v>77</v>
      </c>
      <c r="F137" s="23"/>
      <c r="G137" s="23"/>
      <c r="H137" s="23"/>
      <c r="I137" s="23"/>
      <c r="J137" s="23"/>
      <c r="K137" s="195"/>
    </row>
    <row r="138" spans="1:11" ht="12" thickBot="1" x14ac:dyDescent="0.25">
      <c r="A138" s="43" t="s">
        <v>7</v>
      </c>
      <c r="B138" s="43" t="s">
        <v>7</v>
      </c>
      <c r="C138" s="44" t="s">
        <v>7</v>
      </c>
      <c r="D138" s="44" t="s">
        <v>7</v>
      </c>
      <c r="E138" s="44" t="s">
        <v>7</v>
      </c>
      <c r="F138" s="1"/>
      <c r="G138" s="1"/>
    </row>
    <row r="139" spans="1:11" ht="12" thickBot="1" x14ac:dyDescent="0.25">
      <c r="A139" s="14" t="s">
        <v>134</v>
      </c>
      <c r="B139" s="15"/>
      <c r="C139" s="15"/>
      <c r="D139" s="15"/>
      <c r="E139" s="17">
        <f t="shared" ref="E139:K139" si="6">SUM(E141:E153)</f>
        <v>19516.504208385999</v>
      </c>
      <c r="F139" s="17">
        <f t="shared" si="6"/>
        <v>1597</v>
      </c>
      <c r="G139" s="17">
        <f t="shared" si="6"/>
        <v>1947</v>
      </c>
      <c r="H139" s="17">
        <f t="shared" si="6"/>
        <v>1775</v>
      </c>
      <c r="I139" s="17">
        <f t="shared" si="6"/>
        <v>1850</v>
      </c>
      <c r="J139" s="17">
        <f t="shared" si="6"/>
        <v>1510</v>
      </c>
      <c r="K139" s="17">
        <f t="shared" si="6"/>
        <v>0</v>
      </c>
    </row>
    <row r="140" spans="1:11" x14ac:dyDescent="0.2">
      <c r="A140" s="43" t="s">
        <v>7</v>
      </c>
      <c r="B140" s="43" t="s">
        <v>7</v>
      </c>
      <c r="C140" s="44" t="s">
        <v>7</v>
      </c>
      <c r="D140" s="44" t="s">
        <v>7</v>
      </c>
      <c r="E140" s="44" t="s">
        <v>7</v>
      </c>
      <c r="F140" s="1"/>
      <c r="G140" s="1"/>
    </row>
    <row r="141" spans="1:11" x14ac:dyDescent="0.2">
      <c r="A141" s="20" t="s">
        <v>135</v>
      </c>
      <c r="B141" s="20"/>
      <c r="C141" s="21" t="s">
        <v>24</v>
      </c>
      <c r="D141" s="21" t="s">
        <v>11</v>
      </c>
      <c r="E141" s="22">
        <v>597</v>
      </c>
      <c r="F141" s="23">
        <v>0</v>
      </c>
      <c r="G141" s="23">
        <v>0</v>
      </c>
      <c r="H141" s="23">
        <v>0</v>
      </c>
      <c r="I141" s="23">
        <v>0</v>
      </c>
      <c r="J141" s="23"/>
      <c r="K141" s="195"/>
    </row>
    <row r="142" spans="1:11" x14ac:dyDescent="0.2">
      <c r="A142" s="34" t="s">
        <v>136</v>
      </c>
      <c r="B142" s="34"/>
      <c r="C142" s="35" t="s">
        <v>24</v>
      </c>
      <c r="D142" s="35" t="s">
        <v>17</v>
      </c>
      <c r="E142" s="36">
        <v>2544</v>
      </c>
      <c r="F142" s="37">
        <v>0</v>
      </c>
      <c r="G142" s="37">
        <v>350</v>
      </c>
      <c r="H142" s="37">
        <v>350</v>
      </c>
      <c r="I142" s="37">
        <v>350</v>
      </c>
      <c r="J142" s="187">
        <v>0</v>
      </c>
      <c r="K142" s="195"/>
    </row>
    <row r="143" spans="1:11" x14ac:dyDescent="0.2">
      <c r="A143" s="20" t="s">
        <v>137</v>
      </c>
      <c r="B143" s="20"/>
      <c r="C143" s="21" t="s">
        <v>24</v>
      </c>
      <c r="D143" s="21" t="s">
        <v>17</v>
      </c>
      <c r="E143" s="22">
        <v>1850.5849583859999</v>
      </c>
      <c r="F143" s="26">
        <v>350</v>
      </c>
      <c r="G143" s="26">
        <v>350</v>
      </c>
      <c r="H143" s="26">
        <v>355</v>
      </c>
      <c r="I143" s="26">
        <v>355</v>
      </c>
      <c r="J143" s="186">
        <v>550</v>
      </c>
      <c r="K143" s="195"/>
    </row>
    <row r="144" spans="1:11" x14ac:dyDescent="0.2">
      <c r="A144" s="20" t="s">
        <v>137</v>
      </c>
      <c r="B144" s="20"/>
      <c r="C144" s="21" t="s">
        <v>24</v>
      </c>
      <c r="D144" s="21" t="s">
        <v>11</v>
      </c>
      <c r="E144" s="22">
        <f>618+(9.25*177.721)</f>
        <v>2261.9192499999999</v>
      </c>
      <c r="F144" s="26">
        <v>200</v>
      </c>
      <c r="G144" s="26">
        <v>200</v>
      </c>
      <c r="H144" s="26">
        <v>300</v>
      </c>
      <c r="I144" s="26">
        <v>300</v>
      </c>
      <c r="J144" s="26">
        <v>250</v>
      </c>
      <c r="K144" s="195"/>
    </row>
    <row r="145" spans="1:12" x14ac:dyDescent="0.2">
      <c r="A145" s="20" t="s">
        <v>138</v>
      </c>
      <c r="B145" s="31"/>
      <c r="C145" s="21" t="s">
        <v>26</v>
      </c>
      <c r="D145" s="21" t="s">
        <v>17</v>
      </c>
      <c r="E145" s="22">
        <v>1781</v>
      </c>
      <c r="F145" s="26">
        <v>397</v>
      </c>
      <c r="G145" s="26">
        <v>397</v>
      </c>
      <c r="H145" s="26">
        <v>200</v>
      </c>
      <c r="I145" s="26">
        <v>200</v>
      </c>
      <c r="J145" s="186">
        <v>100</v>
      </c>
      <c r="K145" s="195"/>
    </row>
    <row r="146" spans="1:12" x14ac:dyDescent="0.2">
      <c r="A146" s="20" t="s">
        <v>139</v>
      </c>
      <c r="B146" s="21"/>
      <c r="C146" s="21" t="s">
        <v>140</v>
      </c>
      <c r="D146" s="21" t="s">
        <v>11</v>
      </c>
      <c r="E146" s="22">
        <v>3481</v>
      </c>
      <c r="F146" s="26"/>
      <c r="G146" s="26"/>
      <c r="H146" s="26"/>
      <c r="I146" s="26"/>
      <c r="J146" s="26"/>
      <c r="K146" s="195"/>
    </row>
    <row r="147" spans="1:12" x14ac:dyDescent="0.2">
      <c r="A147" s="20" t="s">
        <v>141</v>
      </c>
      <c r="B147" s="21"/>
      <c r="C147" s="21" t="s">
        <v>24</v>
      </c>
      <c r="D147" s="21" t="s">
        <v>11</v>
      </c>
      <c r="E147" s="22">
        <v>151</v>
      </c>
      <c r="F147" s="26">
        <v>50</v>
      </c>
      <c r="G147" s="26">
        <v>50</v>
      </c>
      <c r="H147" s="26">
        <v>0</v>
      </c>
      <c r="I147" s="26">
        <v>0</v>
      </c>
      <c r="J147" s="26"/>
      <c r="K147" s="195"/>
    </row>
    <row r="148" spans="1:12" x14ac:dyDescent="0.2">
      <c r="A148" s="156" t="s">
        <v>142</v>
      </c>
      <c r="B148" s="157"/>
      <c r="C148" s="157" t="s">
        <v>68</v>
      </c>
      <c r="D148" s="157" t="s">
        <v>11</v>
      </c>
      <c r="E148" s="159">
        <f>10*200</f>
        <v>2000</v>
      </c>
      <c r="F148" s="164">
        <v>250</v>
      </c>
      <c r="G148" s="164">
        <v>250</v>
      </c>
      <c r="H148" s="164">
        <v>250</v>
      </c>
      <c r="I148" s="164">
        <v>125</v>
      </c>
      <c r="J148" s="164">
        <v>125</v>
      </c>
      <c r="K148" s="195"/>
    </row>
    <row r="149" spans="1:12" x14ac:dyDescent="0.2">
      <c r="A149" s="156" t="s">
        <v>223</v>
      </c>
      <c r="B149" s="157"/>
      <c r="C149" s="157" t="s">
        <v>68</v>
      </c>
      <c r="D149" s="157" t="s">
        <v>11</v>
      </c>
      <c r="E149" s="159">
        <f>8*200</f>
        <v>1600</v>
      </c>
      <c r="F149" s="164"/>
      <c r="G149" s="164"/>
      <c r="H149" s="164"/>
      <c r="I149" s="164">
        <v>200</v>
      </c>
      <c r="J149" s="164">
        <v>200</v>
      </c>
      <c r="K149" s="195"/>
    </row>
    <row r="150" spans="1:12" x14ac:dyDescent="0.2">
      <c r="A150" s="31" t="s">
        <v>143</v>
      </c>
      <c r="B150" s="31"/>
      <c r="C150" s="21" t="s">
        <v>14</v>
      </c>
      <c r="D150" s="21" t="s">
        <v>11</v>
      </c>
      <c r="E150" s="22">
        <v>393</v>
      </c>
      <c r="F150" s="23"/>
      <c r="G150" s="23"/>
      <c r="H150" s="23"/>
      <c r="I150" s="23"/>
      <c r="J150" s="23"/>
      <c r="K150" s="195"/>
    </row>
    <row r="151" spans="1:12" x14ac:dyDescent="0.2">
      <c r="A151" s="31" t="s">
        <v>144</v>
      </c>
      <c r="B151" s="31"/>
      <c r="C151" s="21" t="s">
        <v>14</v>
      </c>
      <c r="D151" s="21" t="s">
        <v>11</v>
      </c>
      <c r="E151" s="22">
        <v>77</v>
      </c>
      <c r="F151" s="23"/>
      <c r="G151" s="23"/>
      <c r="H151" s="23"/>
      <c r="I151" s="23"/>
      <c r="J151" s="23"/>
      <c r="K151" s="195"/>
    </row>
    <row r="152" spans="1:12" x14ac:dyDescent="0.2">
      <c r="A152" s="31" t="s">
        <v>145</v>
      </c>
      <c r="B152" s="21"/>
      <c r="C152" s="21" t="s">
        <v>14</v>
      </c>
      <c r="D152" s="21" t="s">
        <v>11</v>
      </c>
      <c r="E152" s="22">
        <v>163</v>
      </c>
      <c r="F152" s="23"/>
      <c r="G152" s="23"/>
      <c r="H152" s="23"/>
      <c r="I152" s="23"/>
      <c r="J152" s="23"/>
      <c r="K152" s="195"/>
    </row>
    <row r="153" spans="1:12" x14ac:dyDescent="0.2">
      <c r="A153" s="20" t="s">
        <v>146</v>
      </c>
      <c r="B153" s="21"/>
      <c r="C153" s="21" t="s">
        <v>24</v>
      </c>
      <c r="D153" s="21" t="s">
        <v>17</v>
      </c>
      <c r="E153" s="22">
        <v>2617</v>
      </c>
      <c r="F153" s="26">
        <v>350</v>
      </c>
      <c r="G153" s="26">
        <v>350</v>
      </c>
      <c r="H153" s="26">
        <v>320</v>
      </c>
      <c r="I153" s="26">
        <v>320</v>
      </c>
      <c r="J153" s="182">
        <v>285</v>
      </c>
      <c r="K153" s="195"/>
    </row>
    <row r="154" spans="1:12" ht="12" thickBot="1" x14ac:dyDescent="0.25">
      <c r="A154" s="43" t="s">
        <v>7</v>
      </c>
      <c r="B154" s="43" t="s">
        <v>7</v>
      </c>
      <c r="C154" s="44" t="s">
        <v>7</v>
      </c>
      <c r="D154" s="44" t="s">
        <v>7</v>
      </c>
      <c r="E154" s="44" t="s">
        <v>7</v>
      </c>
      <c r="F154" s="1"/>
      <c r="G154" s="1"/>
    </row>
    <row r="155" spans="1:12" ht="12" thickBot="1" x14ac:dyDescent="0.25">
      <c r="A155" s="14" t="s">
        <v>147</v>
      </c>
      <c r="B155" s="15"/>
      <c r="C155" s="14"/>
      <c r="D155" s="15"/>
      <c r="E155" s="17">
        <f>SUM(E158:E194)</f>
        <v>37882.046999999999</v>
      </c>
      <c r="F155" s="17">
        <f t="shared" ref="F155:K155" si="7">SUM(F157:F181)</f>
        <v>5758</v>
      </c>
      <c r="G155" s="17">
        <f t="shared" si="7"/>
        <v>6358</v>
      </c>
      <c r="H155" s="17">
        <f t="shared" si="7"/>
        <v>5685</v>
      </c>
      <c r="I155" s="17">
        <f t="shared" si="7"/>
        <v>5735</v>
      </c>
      <c r="J155" s="17">
        <f t="shared" si="7"/>
        <v>3526</v>
      </c>
      <c r="K155" s="17">
        <f t="shared" si="7"/>
        <v>279</v>
      </c>
    </row>
    <row r="156" spans="1:12" x14ac:dyDescent="0.2">
      <c r="A156" s="43" t="s">
        <v>7</v>
      </c>
      <c r="B156" s="43" t="s">
        <v>7</v>
      </c>
      <c r="C156" s="44" t="s">
        <v>7</v>
      </c>
      <c r="D156" s="44" t="s">
        <v>7</v>
      </c>
      <c r="E156" s="44" t="s">
        <v>7</v>
      </c>
      <c r="F156" s="1"/>
      <c r="G156" s="1"/>
    </row>
    <row r="157" spans="1:12" x14ac:dyDescent="0.2">
      <c r="A157" s="95" t="s">
        <v>148</v>
      </c>
      <c r="B157" s="96"/>
      <c r="C157" s="97" t="s">
        <v>24</v>
      </c>
      <c r="D157" s="21" t="s">
        <v>17</v>
      </c>
      <c r="E157" s="98">
        <v>889</v>
      </c>
      <c r="F157" s="26">
        <v>100</v>
      </c>
      <c r="G157" s="26">
        <v>100</v>
      </c>
      <c r="H157" s="26">
        <v>0</v>
      </c>
      <c r="I157" s="26">
        <v>0</v>
      </c>
      <c r="J157" s="186">
        <v>0</v>
      </c>
      <c r="K157" s="195"/>
    </row>
    <row r="158" spans="1:12" x14ac:dyDescent="0.2">
      <c r="A158" s="20" t="s">
        <v>149</v>
      </c>
      <c r="B158" s="20"/>
      <c r="C158" s="21" t="s">
        <v>24</v>
      </c>
      <c r="D158" s="21" t="s">
        <v>17</v>
      </c>
      <c r="E158" s="22">
        <v>194</v>
      </c>
      <c r="F158" s="26">
        <v>0</v>
      </c>
      <c r="G158" s="26">
        <v>0</v>
      </c>
      <c r="H158" s="26">
        <v>0</v>
      </c>
      <c r="I158" s="26">
        <v>0</v>
      </c>
      <c r="J158" s="186">
        <v>0</v>
      </c>
      <c r="K158" s="195"/>
      <c r="L158" s="3">
        <f>5*177.721</f>
        <v>888.60500000000002</v>
      </c>
    </row>
    <row r="159" spans="1:12" x14ac:dyDescent="0.2">
      <c r="A159" s="20" t="s">
        <v>149</v>
      </c>
      <c r="B159" s="20"/>
      <c r="C159" s="21" t="s">
        <v>24</v>
      </c>
      <c r="D159" s="21" t="s">
        <v>11</v>
      </c>
      <c r="E159" s="22">
        <v>883</v>
      </c>
      <c r="F159" s="26">
        <v>0</v>
      </c>
      <c r="G159" s="26">
        <v>0</v>
      </c>
      <c r="H159" s="26">
        <v>0</v>
      </c>
      <c r="I159" s="26">
        <v>0</v>
      </c>
      <c r="J159" s="26"/>
      <c r="K159" s="195"/>
    </row>
    <row r="160" spans="1:12" x14ac:dyDescent="0.2">
      <c r="A160" s="20" t="s">
        <v>150</v>
      </c>
      <c r="B160" s="20"/>
      <c r="C160" s="21" t="s">
        <v>24</v>
      </c>
      <c r="D160" s="21" t="s">
        <v>17</v>
      </c>
      <c r="E160" s="22">
        <v>2544</v>
      </c>
      <c r="F160" s="26">
        <v>346</v>
      </c>
      <c r="G160" s="26">
        <v>346</v>
      </c>
      <c r="H160" s="26">
        <v>0</v>
      </c>
      <c r="I160" s="26">
        <v>0</v>
      </c>
      <c r="J160" s="186">
        <v>0</v>
      </c>
      <c r="K160" s="195"/>
    </row>
    <row r="161" spans="1:11" x14ac:dyDescent="0.2">
      <c r="A161" s="99" t="s">
        <v>151</v>
      </c>
      <c r="B161" s="99"/>
      <c r="C161" s="100" t="s">
        <v>24</v>
      </c>
      <c r="D161" s="100" t="s">
        <v>17</v>
      </c>
      <c r="E161" s="101">
        <v>2466</v>
      </c>
      <c r="F161" s="102">
        <v>246</v>
      </c>
      <c r="G161" s="102">
        <v>246</v>
      </c>
      <c r="H161" s="102">
        <v>170</v>
      </c>
      <c r="I161" s="102">
        <v>170</v>
      </c>
      <c r="J161" s="192">
        <v>213</v>
      </c>
      <c r="K161" s="195"/>
    </row>
    <row r="162" spans="1:11" x14ac:dyDescent="0.2">
      <c r="A162" s="99" t="s">
        <v>151</v>
      </c>
      <c r="B162" s="99"/>
      <c r="C162" s="100" t="s">
        <v>24</v>
      </c>
      <c r="D162" s="100" t="s">
        <v>11</v>
      </c>
      <c r="E162" s="101">
        <v>889</v>
      </c>
      <c r="F162" s="102">
        <v>50</v>
      </c>
      <c r="G162" s="102">
        <v>50</v>
      </c>
      <c r="H162" s="102">
        <v>50</v>
      </c>
      <c r="I162" s="102">
        <v>50</v>
      </c>
      <c r="J162" s="102">
        <v>50</v>
      </c>
      <c r="K162" s="195"/>
    </row>
    <row r="163" spans="1:11" x14ac:dyDescent="0.2">
      <c r="A163" s="34" t="s">
        <v>151</v>
      </c>
      <c r="B163" s="34"/>
      <c r="C163" s="35" t="s">
        <v>26</v>
      </c>
      <c r="D163" s="35" t="s">
        <v>17</v>
      </c>
      <c r="E163" s="36">
        <v>2310</v>
      </c>
      <c r="F163" s="37"/>
      <c r="G163" s="37">
        <v>550</v>
      </c>
      <c r="H163" s="37">
        <v>250</v>
      </c>
      <c r="I163" s="37">
        <v>250</v>
      </c>
      <c r="J163" s="187">
        <v>150</v>
      </c>
      <c r="K163" s="195"/>
    </row>
    <row r="164" spans="1:11" x14ac:dyDescent="0.2">
      <c r="A164" s="34" t="s">
        <v>152</v>
      </c>
      <c r="B164" s="34"/>
      <c r="C164" s="35" t="s">
        <v>24</v>
      </c>
      <c r="D164" s="35" t="s">
        <v>11</v>
      </c>
      <c r="E164" s="36">
        <v>445</v>
      </c>
      <c r="F164" s="37"/>
      <c r="G164" s="37">
        <v>50</v>
      </c>
      <c r="H164" s="37">
        <v>50</v>
      </c>
      <c r="I164" s="37">
        <v>50</v>
      </c>
      <c r="J164" s="37">
        <v>50</v>
      </c>
      <c r="K164" s="195"/>
    </row>
    <row r="165" spans="1:11" x14ac:dyDescent="0.2">
      <c r="A165" s="28" t="s">
        <v>238</v>
      </c>
      <c r="B165" s="103" t="s">
        <v>61</v>
      </c>
      <c r="C165" s="29" t="s">
        <v>26</v>
      </c>
      <c r="D165" s="29" t="s">
        <v>17</v>
      </c>
      <c r="E165" s="30">
        <v>4325</v>
      </c>
      <c r="F165" s="26">
        <v>1180</v>
      </c>
      <c r="G165" s="26">
        <v>1180</v>
      </c>
      <c r="H165" s="26">
        <v>1300</v>
      </c>
      <c r="I165" s="26">
        <v>1300</v>
      </c>
      <c r="J165" s="186">
        <v>0</v>
      </c>
      <c r="K165" s="195"/>
    </row>
    <row r="166" spans="1:11" x14ac:dyDescent="0.2">
      <c r="A166" s="28" t="s">
        <v>153</v>
      </c>
      <c r="B166" s="103" t="s">
        <v>61</v>
      </c>
      <c r="C166" s="29" t="s">
        <v>29</v>
      </c>
      <c r="D166" s="29" t="s">
        <v>17</v>
      </c>
      <c r="E166" s="30">
        <v>1454</v>
      </c>
      <c r="F166" s="26">
        <v>450</v>
      </c>
      <c r="G166" s="26">
        <v>450</v>
      </c>
      <c r="H166" s="26">
        <v>262</v>
      </c>
      <c r="I166" s="26">
        <v>262</v>
      </c>
      <c r="J166" s="186">
        <v>100</v>
      </c>
      <c r="K166" s="195"/>
    </row>
    <row r="167" spans="1:11" x14ac:dyDescent="0.2">
      <c r="A167" s="82" t="s">
        <v>154</v>
      </c>
      <c r="B167" s="104"/>
      <c r="C167" s="80" t="s">
        <v>29</v>
      </c>
      <c r="D167" s="80" t="s">
        <v>17</v>
      </c>
      <c r="E167" s="81">
        <v>1950</v>
      </c>
      <c r="F167" s="105">
        <v>250</v>
      </c>
      <c r="G167" s="105">
        <v>200</v>
      </c>
      <c r="H167" s="105">
        <v>100</v>
      </c>
      <c r="I167" s="105">
        <v>100</v>
      </c>
      <c r="J167" s="193">
        <v>413</v>
      </c>
      <c r="K167" s="195"/>
    </row>
    <row r="168" spans="1:11" x14ac:dyDescent="0.2">
      <c r="A168" s="34" t="s">
        <v>154</v>
      </c>
      <c r="B168" s="106"/>
      <c r="C168" s="35" t="s">
        <v>29</v>
      </c>
      <c r="D168" s="35" t="s">
        <v>11</v>
      </c>
      <c r="E168" s="36">
        <v>76</v>
      </c>
      <c r="F168" s="37">
        <v>0</v>
      </c>
      <c r="G168" s="37">
        <v>50</v>
      </c>
      <c r="H168" s="37">
        <v>25</v>
      </c>
      <c r="I168" s="37">
        <v>25</v>
      </c>
      <c r="J168" s="37">
        <v>50</v>
      </c>
      <c r="K168" s="195"/>
    </row>
    <row r="169" spans="1:11" x14ac:dyDescent="0.2">
      <c r="A169" s="156" t="s">
        <v>224</v>
      </c>
      <c r="B169" s="167"/>
      <c r="C169" s="157" t="s">
        <v>68</v>
      </c>
      <c r="D169" s="157" t="s">
        <v>11</v>
      </c>
      <c r="E169" s="159">
        <f>7*200</f>
        <v>1400</v>
      </c>
      <c r="F169" s="164">
        <v>0</v>
      </c>
      <c r="G169" s="164">
        <v>0</v>
      </c>
      <c r="H169" s="164">
        <v>0</v>
      </c>
      <c r="I169" s="164">
        <v>50</v>
      </c>
      <c r="J169" s="164">
        <v>100</v>
      </c>
      <c r="K169" s="195"/>
    </row>
    <row r="170" spans="1:11" x14ac:dyDescent="0.2">
      <c r="A170" s="20" t="s">
        <v>155</v>
      </c>
      <c r="B170" s="107"/>
      <c r="C170" s="21" t="s">
        <v>26</v>
      </c>
      <c r="D170" s="21" t="s">
        <v>17</v>
      </c>
      <c r="E170" s="22">
        <v>1030</v>
      </c>
      <c r="F170" s="26">
        <v>550</v>
      </c>
      <c r="G170" s="26">
        <v>550</v>
      </c>
      <c r="H170" s="26">
        <v>350</v>
      </c>
      <c r="I170" s="26">
        <v>350</v>
      </c>
      <c r="J170" s="186">
        <v>100</v>
      </c>
      <c r="K170" s="195"/>
    </row>
    <row r="171" spans="1:11" x14ac:dyDescent="0.2">
      <c r="A171" s="20" t="s">
        <v>155</v>
      </c>
      <c r="B171" s="107"/>
      <c r="C171" s="21" t="s">
        <v>26</v>
      </c>
      <c r="D171" s="21" t="s">
        <v>17</v>
      </c>
      <c r="E171" s="22">
        <v>3554</v>
      </c>
      <c r="F171" s="26">
        <v>550</v>
      </c>
      <c r="G171" s="26">
        <v>550</v>
      </c>
      <c r="H171" s="26">
        <v>750</v>
      </c>
      <c r="I171" s="26">
        <v>750</v>
      </c>
      <c r="J171" s="186">
        <v>350</v>
      </c>
      <c r="K171" s="195">
        <v>156</v>
      </c>
    </row>
    <row r="172" spans="1:11" x14ac:dyDescent="0.2">
      <c r="A172" s="20" t="s">
        <v>155</v>
      </c>
      <c r="B172" s="107"/>
      <c r="C172" s="21" t="s">
        <v>26</v>
      </c>
      <c r="D172" s="21" t="s">
        <v>11</v>
      </c>
      <c r="E172" s="22">
        <v>1244.047</v>
      </c>
      <c r="F172" s="26">
        <v>175</v>
      </c>
      <c r="G172" s="26">
        <v>175</v>
      </c>
      <c r="H172" s="26">
        <v>75</v>
      </c>
      <c r="I172" s="26">
        <v>75</v>
      </c>
      <c r="J172" s="26">
        <v>50</v>
      </c>
      <c r="K172" s="195"/>
    </row>
    <row r="173" spans="1:11" x14ac:dyDescent="0.2">
      <c r="A173" s="28" t="s">
        <v>153</v>
      </c>
      <c r="B173" s="103" t="s">
        <v>61</v>
      </c>
      <c r="C173" s="29" t="s">
        <v>26</v>
      </c>
      <c r="D173" s="29" t="s">
        <v>17</v>
      </c>
      <c r="E173" s="30">
        <v>5484</v>
      </c>
      <c r="F173" s="26">
        <v>900</v>
      </c>
      <c r="G173" s="26">
        <v>900</v>
      </c>
      <c r="H173" s="26">
        <v>1603</v>
      </c>
      <c r="I173" s="26">
        <v>1603</v>
      </c>
      <c r="J173" s="186">
        <v>1500</v>
      </c>
      <c r="K173" s="195">
        <v>123</v>
      </c>
    </row>
    <row r="174" spans="1:11" x14ac:dyDescent="0.2">
      <c r="A174" s="28" t="s">
        <v>153</v>
      </c>
      <c r="B174" s="103" t="s">
        <v>61</v>
      </c>
      <c r="C174" s="29" t="s">
        <v>26</v>
      </c>
      <c r="D174" s="29" t="s">
        <v>17</v>
      </c>
      <c r="E174" s="30">
        <v>738</v>
      </c>
      <c r="F174" s="26">
        <v>508</v>
      </c>
      <c r="G174" s="26">
        <v>508</v>
      </c>
      <c r="H174" s="26">
        <v>500</v>
      </c>
      <c r="I174" s="26">
        <v>500</v>
      </c>
      <c r="J174" s="186">
        <v>200</v>
      </c>
      <c r="K174" s="195"/>
    </row>
    <row r="175" spans="1:11" x14ac:dyDescent="0.2">
      <c r="A175" s="28" t="s">
        <v>156</v>
      </c>
      <c r="B175" s="29"/>
      <c r="C175" s="29" t="s">
        <v>26</v>
      </c>
      <c r="D175" s="29" t="s">
        <v>11</v>
      </c>
      <c r="E175" s="30">
        <v>65</v>
      </c>
      <c r="F175" s="26">
        <v>65</v>
      </c>
      <c r="G175" s="26">
        <v>65</v>
      </c>
      <c r="H175" s="26">
        <v>0</v>
      </c>
      <c r="I175" s="26">
        <v>0</v>
      </c>
      <c r="J175" s="26">
        <v>0</v>
      </c>
      <c r="K175" s="195"/>
    </row>
    <row r="176" spans="1:11" x14ac:dyDescent="0.2">
      <c r="A176" s="20" t="s">
        <v>157</v>
      </c>
      <c r="B176" s="21"/>
      <c r="C176" s="21" t="s">
        <v>14</v>
      </c>
      <c r="D176" s="21" t="s">
        <v>11</v>
      </c>
      <c r="E176" s="22">
        <v>215</v>
      </c>
      <c r="F176" s="23"/>
      <c r="G176" s="23"/>
      <c r="H176" s="23"/>
      <c r="I176" s="23"/>
      <c r="J176" s="23"/>
      <c r="K176" s="195"/>
    </row>
    <row r="177" spans="1:11" x14ac:dyDescent="0.2">
      <c r="A177" s="20" t="s">
        <v>158</v>
      </c>
      <c r="B177" s="21"/>
      <c r="C177" s="21" t="s">
        <v>14</v>
      </c>
      <c r="D177" s="21" t="s">
        <v>11</v>
      </c>
      <c r="E177" s="22">
        <v>226</v>
      </c>
      <c r="F177" s="23"/>
      <c r="G177" s="23"/>
      <c r="H177" s="23"/>
      <c r="I177" s="23"/>
      <c r="J177" s="23"/>
      <c r="K177" s="195"/>
    </row>
    <row r="178" spans="1:11" x14ac:dyDescent="0.2">
      <c r="A178" s="20" t="s">
        <v>159</v>
      </c>
      <c r="B178" s="21"/>
      <c r="C178" s="21" t="s">
        <v>14</v>
      </c>
      <c r="D178" s="21" t="s">
        <v>11</v>
      </c>
      <c r="E178" s="22">
        <v>60</v>
      </c>
      <c r="F178" s="23"/>
      <c r="G178" s="23"/>
      <c r="H178" s="23"/>
      <c r="I178" s="23"/>
      <c r="J178" s="23"/>
      <c r="K178" s="195"/>
    </row>
    <row r="179" spans="1:11" x14ac:dyDescent="0.2">
      <c r="A179" s="20" t="s">
        <v>160</v>
      </c>
      <c r="B179" s="31"/>
      <c r="C179" s="21" t="s">
        <v>26</v>
      </c>
      <c r="D179" s="21" t="s">
        <v>17</v>
      </c>
      <c r="E179" s="22">
        <v>807</v>
      </c>
      <c r="F179" s="26">
        <v>288</v>
      </c>
      <c r="G179" s="26">
        <v>288</v>
      </c>
      <c r="H179" s="26">
        <v>0</v>
      </c>
      <c r="I179" s="26">
        <v>0</v>
      </c>
      <c r="J179" s="186">
        <v>0</v>
      </c>
      <c r="K179" s="195"/>
    </row>
    <row r="180" spans="1:11" x14ac:dyDescent="0.2">
      <c r="A180" s="20" t="s">
        <v>161</v>
      </c>
      <c r="B180" s="20"/>
      <c r="C180" s="21" t="s">
        <v>162</v>
      </c>
      <c r="D180" s="21" t="s">
        <v>11</v>
      </c>
      <c r="E180" s="22">
        <v>622</v>
      </c>
      <c r="F180" s="26"/>
      <c r="G180" s="26"/>
      <c r="H180" s="26">
        <v>100</v>
      </c>
      <c r="I180" s="26">
        <v>100</v>
      </c>
      <c r="J180" s="26">
        <v>100</v>
      </c>
      <c r="K180" s="195"/>
    </row>
    <row r="181" spans="1:11" x14ac:dyDescent="0.2">
      <c r="A181" s="20" t="s">
        <v>163</v>
      </c>
      <c r="B181" s="20"/>
      <c r="C181" s="21" t="s">
        <v>140</v>
      </c>
      <c r="D181" s="21" t="s">
        <v>11</v>
      </c>
      <c r="E181" s="22">
        <v>2451</v>
      </c>
      <c r="F181" s="26">
        <v>100</v>
      </c>
      <c r="G181" s="26">
        <v>100</v>
      </c>
      <c r="H181" s="26">
        <v>100</v>
      </c>
      <c r="I181" s="26">
        <v>100</v>
      </c>
      <c r="J181" s="26">
        <v>100</v>
      </c>
      <c r="K181" s="195"/>
    </row>
    <row r="182" spans="1:11" x14ac:dyDescent="0.2">
      <c r="A182" s="49" t="s">
        <v>164</v>
      </c>
      <c r="B182" s="49"/>
      <c r="C182" s="29" t="s">
        <v>49</v>
      </c>
      <c r="D182" s="29" t="s">
        <v>11</v>
      </c>
      <c r="E182" s="30">
        <v>390</v>
      </c>
      <c r="F182" s="26"/>
      <c r="G182" s="26"/>
      <c r="H182" s="26"/>
      <c r="I182" s="26"/>
      <c r="J182" s="26"/>
      <c r="K182" s="195"/>
    </row>
    <row r="183" spans="1:11" x14ac:dyDescent="0.2">
      <c r="A183" s="108" t="s">
        <v>165</v>
      </c>
      <c r="B183" s="29"/>
      <c r="C183" s="29" t="s">
        <v>49</v>
      </c>
      <c r="D183" s="29" t="s">
        <v>11</v>
      </c>
      <c r="E183" s="30">
        <v>172</v>
      </c>
      <c r="F183" s="26"/>
      <c r="G183" s="26"/>
      <c r="H183" s="26"/>
      <c r="I183" s="26"/>
      <c r="J183" s="26"/>
      <c r="K183" s="195"/>
    </row>
    <row r="184" spans="1:11" x14ac:dyDescent="0.2">
      <c r="A184" s="108" t="s">
        <v>166</v>
      </c>
      <c r="B184" s="49"/>
      <c r="C184" s="29" t="s">
        <v>49</v>
      </c>
      <c r="D184" s="29" t="s">
        <v>11</v>
      </c>
      <c r="E184" s="30">
        <v>47</v>
      </c>
      <c r="F184" s="26"/>
      <c r="G184" s="26"/>
      <c r="H184" s="26"/>
      <c r="I184" s="26"/>
      <c r="J184" s="26"/>
      <c r="K184" s="195"/>
    </row>
    <row r="185" spans="1:11" x14ac:dyDescent="0.2">
      <c r="A185" s="108" t="s">
        <v>167</v>
      </c>
      <c r="B185" s="49"/>
      <c r="C185" s="29" t="s">
        <v>168</v>
      </c>
      <c r="D185" s="29" t="s">
        <v>11</v>
      </c>
      <c r="E185" s="30">
        <v>71</v>
      </c>
      <c r="F185" s="26"/>
      <c r="G185" s="26"/>
      <c r="H185" s="26"/>
      <c r="I185" s="26"/>
      <c r="J185" s="26"/>
      <c r="K185" s="195"/>
    </row>
    <row r="186" spans="1:11" x14ac:dyDescent="0.2">
      <c r="A186" s="108" t="s">
        <v>169</v>
      </c>
      <c r="B186" s="49"/>
      <c r="C186" s="29" t="s">
        <v>168</v>
      </c>
      <c r="D186" s="29" t="s">
        <v>11</v>
      </c>
      <c r="E186" s="30">
        <v>100</v>
      </c>
      <c r="F186" s="26"/>
      <c r="G186" s="26"/>
      <c r="H186" s="26"/>
      <c r="I186" s="26"/>
      <c r="J186" s="26"/>
      <c r="K186" s="195"/>
    </row>
    <row r="187" spans="1:11" x14ac:dyDescent="0.2">
      <c r="A187" s="109" t="s">
        <v>170</v>
      </c>
      <c r="B187" s="72" t="s">
        <v>171</v>
      </c>
      <c r="C187" s="72" t="s">
        <v>172</v>
      </c>
      <c r="D187" s="72" t="s">
        <v>11</v>
      </c>
      <c r="E187" s="72">
        <v>355</v>
      </c>
      <c r="F187" s="110"/>
      <c r="G187" s="110"/>
      <c r="H187" s="110"/>
      <c r="I187" s="110"/>
      <c r="J187" s="110"/>
      <c r="K187" s="195"/>
    </row>
    <row r="188" spans="1:11" x14ac:dyDescent="0.2">
      <c r="A188" s="109" t="s">
        <v>173</v>
      </c>
      <c r="B188" s="72" t="s">
        <v>171</v>
      </c>
      <c r="C188" s="72" t="s">
        <v>172</v>
      </c>
      <c r="D188" s="72" t="s">
        <v>11</v>
      </c>
      <c r="E188" s="73">
        <v>355</v>
      </c>
      <c r="F188" s="110"/>
      <c r="G188" s="110"/>
      <c r="H188" s="110"/>
      <c r="I188" s="110"/>
      <c r="J188" s="110"/>
      <c r="K188" s="195"/>
    </row>
    <row r="189" spans="1:11" x14ac:dyDescent="0.2">
      <c r="A189" s="109" t="s">
        <v>174</v>
      </c>
      <c r="B189" s="72" t="s">
        <v>171</v>
      </c>
      <c r="C189" s="72" t="s">
        <v>172</v>
      </c>
      <c r="D189" s="72" t="s">
        <v>11</v>
      </c>
      <c r="E189" s="73">
        <v>178</v>
      </c>
      <c r="F189" s="110"/>
      <c r="G189" s="110"/>
      <c r="H189" s="110"/>
      <c r="I189" s="110"/>
      <c r="J189" s="110"/>
      <c r="K189" s="195"/>
    </row>
    <row r="190" spans="1:11" x14ac:dyDescent="0.2">
      <c r="A190" s="49" t="s">
        <v>175</v>
      </c>
      <c r="B190" s="29"/>
      <c r="C190" s="29" t="s">
        <v>168</v>
      </c>
      <c r="D190" s="29" t="s">
        <v>11</v>
      </c>
      <c r="E190" s="30">
        <v>184</v>
      </c>
      <c r="F190" s="26"/>
      <c r="G190" s="26"/>
      <c r="H190" s="26"/>
      <c r="I190" s="26"/>
      <c r="J190" s="26"/>
      <c r="K190" s="195"/>
    </row>
    <row r="191" spans="1:11" x14ac:dyDescent="0.2">
      <c r="A191" s="49" t="s">
        <v>176</v>
      </c>
      <c r="B191" s="29"/>
      <c r="C191" s="29" t="s">
        <v>168</v>
      </c>
      <c r="D191" s="29" t="s">
        <v>11</v>
      </c>
      <c r="E191" s="30">
        <v>81</v>
      </c>
      <c r="F191" s="26"/>
      <c r="G191" s="26"/>
      <c r="H191" s="26"/>
      <c r="I191" s="26"/>
      <c r="J191" s="26"/>
      <c r="K191" s="195"/>
    </row>
    <row r="192" spans="1:11" x14ac:dyDescent="0.2">
      <c r="A192" s="49" t="s">
        <v>177</v>
      </c>
      <c r="B192" s="29" t="s">
        <v>171</v>
      </c>
      <c r="C192" s="29" t="s">
        <v>168</v>
      </c>
      <c r="D192" s="29" t="s">
        <v>11</v>
      </c>
      <c r="E192" s="30">
        <v>180</v>
      </c>
      <c r="F192" s="26"/>
      <c r="G192" s="26"/>
      <c r="H192" s="26"/>
      <c r="I192" s="26"/>
      <c r="J192" s="26"/>
      <c r="K192" s="195"/>
    </row>
    <row r="193" spans="1:11" x14ac:dyDescent="0.2">
      <c r="A193" s="49" t="s">
        <v>178</v>
      </c>
      <c r="B193" s="29"/>
      <c r="C193" s="29" t="s">
        <v>168</v>
      </c>
      <c r="D193" s="29" t="s">
        <v>11</v>
      </c>
      <c r="E193" s="30">
        <v>309</v>
      </c>
      <c r="F193" s="26"/>
      <c r="G193" s="26"/>
      <c r="H193" s="26"/>
      <c r="I193" s="26"/>
      <c r="J193" s="26"/>
      <c r="K193" s="195"/>
    </row>
    <row r="194" spans="1:11" x14ac:dyDescent="0.2">
      <c r="A194" s="109" t="s">
        <v>179</v>
      </c>
      <c r="B194" s="72" t="s">
        <v>171</v>
      </c>
      <c r="C194" s="72" t="s">
        <v>168</v>
      </c>
      <c r="D194" s="72" t="s">
        <v>11</v>
      </c>
      <c r="E194" s="73">
        <v>28</v>
      </c>
      <c r="F194" s="110"/>
      <c r="G194" s="110"/>
      <c r="H194" s="110"/>
      <c r="I194" s="110"/>
      <c r="J194" s="110"/>
      <c r="K194" s="195"/>
    </row>
    <row r="195" spans="1:11" ht="12" thickBot="1" x14ac:dyDescent="0.25">
      <c r="A195" s="43" t="s">
        <v>7</v>
      </c>
      <c r="B195" s="43" t="s">
        <v>7</v>
      </c>
      <c r="C195" s="44" t="s">
        <v>7</v>
      </c>
      <c r="D195" s="44" t="s">
        <v>7</v>
      </c>
      <c r="E195" s="44" t="s">
        <v>7</v>
      </c>
      <c r="F195" s="1"/>
      <c r="G195" s="1"/>
    </row>
    <row r="196" spans="1:11" ht="12" thickBot="1" x14ac:dyDescent="0.25">
      <c r="A196" s="111" t="s">
        <v>180</v>
      </c>
      <c r="B196" s="112"/>
      <c r="C196" s="46"/>
      <c r="D196" s="47"/>
      <c r="E196" s="17">
        <f t="shared" ref="E196:K196" si="8">SUM(E198:E221)</f>
        <v>27941.949834999999</v>
      </c>
      <c r="F196" s="17">
        <f t="shared" si="8"/>
        <v>2297</v>
      </c>
      <c r="G196" s="17">
        <f t="shared" si="8"/>
        <v>2297</v>
      </c>
      <c r="H196" s="17">
        <f t="shared" si="8"/>
        <v>2108</v>
      </c>
      <c r="I196" s="17">
        <f t="shared" si="8"/>
        <v>1958</v>
      </c>
      <c r="J196" s="17">
        <f t="shared" si="8"/>
        <v>2861</v>
      </c>
      <c r="K196" s="17">
        <f t="shared" si="8"/>
        <v>80</v>
      </c>
    </row>
    <row r="197" spans="1:11" x14ac:dyDescent="0.2">
      <c r="A197" s="113" t="s">
        <v>7</v>
      </c>
      <c r="B197" s="113" t="s">
        <v>7</v>
      </c>
      <c r="C197" s="114" t="s">
        <v>7</v>
      </c>
      <c r="D197" s="114" t="s">
        <v>7</v>
      </c>
      <c r="E197" s="115" t="s">
        <v>7</v>
      </c>
      <c r="F197" s="1"/>
      <c r="G197" s="1"/>
    </row>
    <row r="198" spans="1:11" x14ac:dyDescent="0.2">
      <c r="A198" s="116" t="s">
        <v>181</v>
      </c>
      <c r="B198" s="29"/>
      <c r="C198" s="29" t="s">
        <v>49</v>
      </c>
      <c r="D198" s="29" t="s">
        <v>11</v>
      </c>
      <c r="E198" s="117">
        <v>267</v>
      </c>
      <c r="F198" s="26"/>
      <c r="G198" s="26"/>
      <c r="H198" s="26"/>
      <c r="I198" s="26"/>
      <c r="J198" s="26"/>
      <c r="K198" s="195"/>
    </row>
    <row r="199" spans="1:11" x14ac:dyDescent="0.2">
      <c r="A199" s="116" t="s">
        <v>182</v>
      </c>
      <c r="B199" s="29"/>
      <c r="C199" s="29" t="s">
        <v>49</v>
      </c>
      <c r="D199" s="29" t="s">
        <v>11</v>
      </c>
      <c r="E199" s="117">
        <v>29</v>
      </c>
      <c r="F199" s="26"/>
      <c r="G199" s="26"/>
      <c r="H199" s="26"/>
      <c r="I199" s="26"/>
      <c r="J199" s="26"/>
      <c r="K199" s="195"/>
    </row>
    <row r="200" spans="1:11" x14ac:dyDescent="0.2">
      <c r="A200" s="116" t="s">
        <v>183</v>
      </c>
      <c r="B200" s="29"/>
      <c r="C200" s="29" t="s">
        <v>49</v>
      </c>
      <c r="D200" s="29" t="s">
        <v>11</v>
      </c>
      <c r="E200" s="117">
        <v>58</v>
      </c>
      <c r="F200" s="26"/>
      <c r="G200" s="26"/>
      <c r="H200" s="26"/>
      <c r="I200" s="26"/>
      <c r="J200" s="26"/>
      <c r="K200" s="195"/>
    </row>
    <row r="201" spans="1:11" x14ac:dyDescent="0.2">
      <c r="A201" s="118" t="s">
        <v>184</v>
      </c>
      <c r="B201" s="21"/>
      <c r="C201" s="21" t="s">
        <v>14</v>
      </c>
      <c r="D201" s="21" t="s">
        <v>11</v>
      </c>
      <c r="E201" s="119">
        <v>157</v>
      </c>
      <c r="F201" s="23"/>
      <c r="G201" s="23"/>
      <c r="H201" s="23"/>
      <c r="I201" s="23"/>
      <c r="J201" s="23"/>
      <c r="K201" s="195"/>
    </row>
    <row r="202" spans="1:11" x14ac:dyDescent="0.2">
      <c r="A202" s="118" t="s">
        <v>185</v>
      </c>
      <c r="B202" s="21"/>
      <c r="C202" s="21" t="s">
        <v>41</v>
      </c>
      <c r="D202" s="21" t="s">
        <v>11</v>
      </c>
      <c r="E202" s="119">
        <v>312</v>
      </c>
      <c r="F202" s="23"/>
      <c r="G202" s="23"/>
      <c r="H202" s="23"/>
      <c r="I202" s="23"/>
      <c r="J202" s="23"/>
      <c r="K202" s="195"/>
    </row>
    <row r="203" spans="1:11" x14ac:dyDescent="0.2">
      <c r="A203" s="120" t="s">
        <v>186</v>
      </c>
      <c r="B203" s="21"/>
      <c r="C203" s="21" t="s">
        <v>68</v>
      </c>
      <c r="D203" s="21" t="s">
        <v>11</v>
      </c>
      <c r="E203" s="119">
        <v>105</v>
      </c>
      <c r="F203" s="23"/>
      <c r="G203" s="23"/>
      <c r="H203" s="23"/>
      <c r="I203" s="23"/>
      <c r="J203" s="23"/>
      <c r="K203" s="195"/>
    </row>
    <row r="204" spans="1:11" x14ac:dyDescent="0.2">
      <c r="A204" s="165" t="s">
        <v>187</v>
      </c>
      <c r="B204" s="157"/>
      <c r="C204" s="157" t="s">
        <v>68</v>
      </c>
      <c r="D204" s="157" t="s">
        <v>11</v>
      </c>
      <c r="E204" s="166">
        <f>8*200</f>
        <v>1600</v>
      </c>
      <c r="F204" s="164">
        <v>100</v>
      </c>
      <c r="G204" s="164">
        <v>100</v>
      </c>
      <c r="H204" s="164">
        <v>100</v>
      </c>
      <c r="I204" s="164">
        <v>50</v>
      </c>
      <c r="J204" s="164">
        <v>50</v>
      </c>
      <c r="K204" s="195"/>
    </row>
    <row r="205" spans="1:11" x14ac:dyDescent="0.2">
      <c r="A205" s="31" t="s">
        <v>188</v>
      </c>
      <c r="B205" s="21"/>
      <c r="C205" s="21" t="s">
        <v>41</v>
      </c>
      <c r="D205" s="21" t="s">
        <v>11</v>
      </c>
      <c r="E205" s="21">
        <v>400</v>
      </c>
      <c r="F205" s="23">
        <v>50</v>
      </c>
      <c r="G205" s="23">
        <v>50</v>
      </c>
      <c r="H205" s="23">
        <v>50</v>
      </c>
      <c r="I205" s="23">
        <v>50</v>
      </c>
      <c r="J205" s="23">
        <v>50</v>
      </c>
      <c r="K205" s="195"/>
    </row>
    <row r="206" spans="1:11" x14ac:dyDescent="0.2">
      <c r="A206" s="31" t="s">
        <v>189</v>
      </c>
      <c r="B206" s="21"/>
      <c r="C206" s="21" t="s">
        <v>41</v>
      </c>
      <c r="D206" s="21" t="s">
        <v>11</v>
      </c>
      <c r="E206" s="21">
        <v>400</v>
      </c>
      <c r="F206" s="23">
        <v>100</v>
      </c>
      <c r="G206" s="23">
        <v>100</v>
      </c>
      <c r="H206" s="23">
        <v>100</v>
      </c>
      <c r="I206" s="23">
        <v>100</v>
      </c>
      <c r="J206" s="23">
        <v>100</v>
      </c>
      <c r="K206" s="195"/>
    </row>
    <row r="207" spans="1:11" x14ac:dyDescent="0.2">
      <c r="A207" s="168" t="s">
        <v>190</v>
      </c>
      <c r="B207" s="157"/>
      <c r="C207" s="157" t="s">
        <v>41</v>
      </c>
      <c r="D207" s="157" t="s">
        <v>11</v>
      </c>
      <c r="E207" s="157">
        <v>2400</v>
      </c>
      <c r="F207" s="164">
        <v>200</v>
      </c>
      <c r="G207" s="164">
        <v>200</v>
      </c>
      <c r="H207" s="164">
        <v>200</v>
      </c>
      <c r="I207" s="164">
        <v>100</v>
      </c>
      <c r="J207" s="164">
        <v>100</v>
      </c>
      <c r="K207" s="195"/>
    </row>
    <row r="208" spans="1:11" x14ac:dyDescent="0.2">
      <c r="A208" s="31" t="s">
        <v>191</v>
      </c>
      <c r="B208" s="21"/>
      <c r="C208" s="21" t="s">
        <v>41</v>
      </c>
      <c r="D208" s="21" t="s">
        <v>11</v>
      </c>
      <c r="E208" s="21">
        <v>1400</v>
      </c>
      <c r="F208" s="23">
        <v>100</v>
      </c>
      <c r="G208" s="23">
        <v>100</v>
      </c>
      <c r="H208" s="23">
        <v>100</v>
      </c>
      <c r="I208" s="23">
        <v>100</v>
      </c>
      <c r="J208" s="23">
        <v>100</v>
      </c>
      <c r="K208" s="195"/>
    </row>
    <row r="209" spans="1:11" x14ac:dyDescent="0.2">
      <c r="A209" s="181" t="s">
        <v>234</v>
      </c>
      <c r="B209" s="178"/>
      <c r="C209" s="178" t="s">
        <v>29</v>
      </c>
      <c r="D209" s="178" t="s">
        <v>11</v>
      </c>
      <c r="E209" s="183">
        <f>1*1.33*177.721</f>
        <v>236.36893000000001</v>
      </c>
      <c r="F209" s="180"/>
      <c r="G209" s="180"/>
      <c r="H209" s="180"/>
      <c r="I209" s="180"/>
      <c r="J209" s="180">
        <v>100</v>
      </c>
      <c r="K209" s="195"/>
    </row>
    <row r="210" spans="1:11" x14ac:dyDescent="0.2">
      <c r="A210" s="181" t="s">
        <v>235</v>
      </c>
      <c r="B210" s="178"/>
      <c r="C210" s="178" t="s">
        <v>29</v>
      </c>
      <c r="D210" s="178" t="s">
        <v>11</v>
      </c>
      <c r="E210" s="183">
        <f>4.7*1.33*177.721</f>
        <v>1110.9339710000002</v>
      </c>
      <c r="F210" s="180"/>
      <c r="G210" s="180"/>
      <c r="H210" s="180"/>
      <c r="I210" s="180"/>
      <c r="J210" s="180">
        <v>250</v>
      </c>
      <c r="K210" s="195"/>
    </row>
    <row r="211" spans="1:11" x14ac:dyDescent="0.2">
      <c r="A211" s="20" t="s">
        <v>192</v>
      </c>
      <c r="B211" s="21"/>
      <c r="C211" s="21" t="s">
        <v>140</v>
      </c>
      <c r="D211" s="21" t="s">
        <v>11</v>
      </c>
      <c r="E211" s="21">
        <v>3598</v>
      </c>
      <c r="F211" s="26">
        <v>100</v>
      </c>
      <c r="G211" s="26">
        <v>100</v>
      </c>
      <c r="H211" s="26">
        <v>100</v>
      </c>
      <c r="I211" s="26">
        <v>100</v>
      </c>
      <c r="J211" s="26">
        <v>100</v>
      </c>
      <c r="K211" s="195"/>
    </row>
    <row r="212" spans="1:11" x14ac:dyDescent="0.2">
      <c r="A212" s="74" t="s">
        <v>193</v>
      </c>
      <c r="B212" s="121" t="s">
        <v>171</v>
      </c>
      <c r="C212" s="121" t="s">
        <v>140</v>
      </c>
      <c r="D212" s="121" t="s">
        <v>11</v>
      </c>
      <c r="E212" s="72">
        <v>480</v>
      </c>
      <c r="F212" s="110"/>
      <c r="G212" s="110"/>
      <c r="H212" s="110"/>
      <c r="I212" s="110"/>
      <c r="J212" s="110"/>
      <c r="K212" s="195"/>
    </row>
    <row r="213" spans="1:11" x14ac:dyDescent="0.2">
      <c r="A213" s="20" t="s">
        <v>194</v>
      </c>
      <c r="B213" s="21"/>
      <c r="C213" s="21" t="s">
        <v>26</v>
      </c>
      <c r="D213" s="21" t="s">
        <v>17</v>
      </c>
      <c r="E213" s="21">
        <v>1280</v>
      </c>
      <c r="F213" s="23">
        <v>117</v>
      </c>
      <c r="G213" s="23">
        <v>117</v>
      </c>
      <c r="H213" s="23">
        <v>117</v>
      </c>
      <c r="I213" s="23">
        <v>117</v>
      </c>
      <c r="J213" s="48">
        <v>107</v>
      </c>
      <c r="K213" s="195"/>
    </row>
    <row r="214" spans="1:11" x14ac:dyDescent="0.2">
      <c r="A214" s="20" t="s">
        <v>194</v>
      </c>
      <c r="B214" s="21"/>
      <c r="C214" s="21" t="s">
        <v>26</v>
      </c>
      <c r="D214" s="21" t="s">
        <v>11</v>
      </c>
      <c r="E214" s="21">
        <v>27</v>
      </c>
      <c r="F214" s="23">
        <v>27</v>
      </c>
      <c r="G214" s="23">
        <v>27</v>
      </c>
      <c r="H214" s="23">
        <v>0</v>
      </c>
      <c r="I214" s="23">
        <v>0</v>
      </c>
      <c r="J214" s="23"/>
      <c r="K214" s="195"/>
    </row>
    <row r="215" spans="1:11" x14ac:dyDescent="0.2">
      <c r="A215" s="28" t="s">
        <v>195</v>
      </c>
      <c r="B215" s="122"/>
      <c r="C215" s="122" t="s">
        <v>24</v>
      </c>
      <c r="D215" s="122" t="s">
        <v>17</v>
      </c>
      <c r="E215" s="29">
        <v>1777</v>
      </c>
      <c r="F215" s="38">
        <v>170</v>
      </c>
      <c r="G215" s="38">
        <v>170</v>
      </c>
      <c r="H215" s="38">
        <v>150</v>
      </c>
      <c r="I215" s="38">
        <v>150</v>
      </c>
      <c r="J215" s="154">
        <v>337</v>
      </c>
      <c r="K215" s="195"/>
    </row>
    <row r="216" spans="1:11" x14ac:dyDescent="0.2">
      <c r="A216" s="28" t="s">
        <v>195</v>
      </c>
      <c r="B216" s="29"/>
      <c r="C216" s="29" t="s">
        <v>24</v>
      </c>
      <c r="D216" s="29" t="s">
        <v>11</v>
      </c>
      <c r="E216" s="29">
        <v>889</v>
      </c>
      <c r="F216" s="38">
        <v>50</v>
      </c>
      <c r="G216" s="38">
        <v>50</v>
      </c>
      <c r="H216" s="38">
        <v>75</v>
      </c>
      <c r="I216" s="38">
        <v>75</v>
      </c>
      <c r="J216" s="38">
        <v>75</v>
      </c>
      <c r="K216" s="195"/>
    </row>
    <row r="217" spans="1:11" x14ac:dyDescent="0.2">
      <c r="A217" s="20" t="s">
        <v>196</v>
      </c>
      <c r="B217" s="21"/>
      <c r="C217" s="21" t="s">
        <v>24</v>
      </c>
      <c r="D217" s="21" t="s">
        <v>17</v>
      </c>
      <c r="E217" s="22">
        <v>2520</v>
      </c>
      <c r="F217" s="26">
        <v>732</v>
      </c>
      <c r="G217" s="26">
        <v>732</v>
      </c>
      <c r="H217" s="26">
        <v>324</v>
      </c>
      <c r="I217" s="26">
        <v>324</v>
      </c>
      <c r="J217" s="186">
        <v>0</v>
      </c>
      <c r="K217" s="195"/>
    </row>
    <row r="218" spans="1:11" x14ac:dyDescent="0.2">
      <c r="A218" s="28" t="s">
        <v>197</v>
      </c>
      <c r="B218" s="29"/>
      <c r="C218" s="29" t="s">
        <v>24</v>
      </c>
      <c r="D218" s="29" t="s">
        <v>17</v>
      </c>
      <c r="E218" s="30">
        <f>10*177.721</f>
        <v>1777.21</v>
      </c>
      <c r="F218" s="38">
        <v>150</v>
      </c>
      <c r="G218" s="38">
        <v>150</v>
      </c>
      <c r="H218" s="38">
        <v>150</v>
      </c>
      <c r="I218" s="38">
        <v>150</v>
      </c>
      <c r="J218" s="154">
        <v>332</v>
      </c>
      <c r="K218" s="195">
        <v>14</v>
      </c>
    </row>
    <row r="219" spans="1:11" x14ac:dyDescent="0.2">
      <c r="A219" s="177" t="s">
        <v>206</v>
      </c>
      <c r="B219" s="178"/>
      <c r="C219" s="178" t="s">
        <v>24</v>
      </c>
      <c r="D219" s="178" t="s">
        <v>17</v>
      </c>
      <c r="E219" s="179">
        <f>20*177.721</f>
        <v>3554.42</v>
      </c>
      <c r="F219" s="180">
        <v>0</v>
      </c>
      <c r="G219" s="180">
        <v>0</v>
      </c>
      <c r="H219" s="180">
        <v>142</v>
      </c>
      <c r="I219" s="180">
        <v>142</v>
      </c>
      <c r="J219" s="182">
        <v>182</v>
      </c>
      <c r="K219" s="195"/>
    </row>
    <row r="220" spans="1:11" x14ac:dyDescent="0.2">
      <c r="A220" s="177" t="s">
        <v>231</v>
      </c>
      <c r="B220" s="178"/>
      <c r="C220" s="178" t="s">
        <v>24</v>
      </c>
      <c r="D220" s="178" t="s">
        <v>17</v>
      </c>
      <c r="E220" s="179">
        <f>3.8*1.33*177.721</f>
        <v>898.20193400000005</v>
      </c>
      <c r="F220" s="180"/>
      <c r="G220" s="180"/>
      <c r="H220" s="180"/>
      <c r="I220" s="180"/>
      <c r="J220" s="182">
        <v>90</v>
      </c>
      <c r="K220" s="195">
        <v>66</v>
      </c>
    </row>
    <row r="221" spans="1:11" x14ac:dyDescent="0.2">
      <c r="A221" s="177" t="s">
        <v>230</v>
      </c>
      <c r="B221" s="177"/>
      <c r="C221" s="178" t="s">
        <v>24</v>
      </c>
      <c r="D221" s="178" t="s">
        <v>17</v>
      </c>
      <c r="E221" s="179">
        <f>15*177.721</f>
        <v>2665.8150000000001</v>
      </c>
      <c r="F221" s="180">
        <v>401</v>
      </c>
      <c r="G221" s="180">
        <v>401</v>
      </c>
      <c r="H221" s="180">
        <v>500</v>
      </c>
      <c r="I221" s="180">
        <v>500</v>
      </c>
      <c r="J221" s="182">
        <v>888</v>
      </c>
      <c r="K221" s="195"/>
    </row>
    <row r="222" spans="1:11" ht="12" thickBot="1" x14ac:dyDescent="0.25">
      <c r="A222" s="43" t="s">
        <v>7</v>
      </c>
      <c r="B222" s="43" t="s">
        <v>7</v>
      </c>
      <c r="C222" s="44" t="s">
        <v>7</v>
      </c>
      <c r="D222" s="44" t="s">
        <v>7</v>
      </c>
      <c r="E222" s="44" t="s">
        <v>7</v>
      </c>
      <c r="F222" s="1"/>
      <c r="G222" s="1"/>
    </row>
    <row r="223" spans="1:11" ht="12" thickBot="1" x14ac:dyDescent="0.25">
      <c r="A223" s="14" t="s">
        <v>199</v>
      </c>
      <c r="B223" s="15"/>
      <c r="C223" s="123"/>
      <c r="D223" s="124"/>
      <c r="E223" s="125">
        <f t="shared" ref="E223:K223" si="9">E196+E155+E139+E112+E101+E77+E45+E33+E8</f>
        <v>583115.81058442092</v>
      </c>
      <c r="F223" s="125">
        <f t="shared" si="9"/>
        <v>32998</v>
      </c>
      <c r="G223" s="125">
        <f t="shared" si="9"/>
        <v>34530</v>
      </c>
      <c r="H223" s="125">
        <f t="shared" si="9"/>
        <v>25219</v>
      </c>
      <c r="I223" s="125">
        <f t="shared" si="9"/>
        <v>25414</v>
      </c>
      <c r="J223" s="125">
        <f t="shared" si="9"/>
        <v>25783.982114999999</v>
      </c>
      <c r="K223" s="125">
        <f t="shared" si="9"/>
        <v>1886</v>
      </c>
    </row>
    <row r="224" spans="1:11" x14ac:dyDescent="0.2">
      <c r="A224" s="1"/>
      <c r="B224" s="1"/>
      <c r="C224" s="1"/>
      <c r="D224" s="1"/>
      <c r="E224" s="1"/>
      <c r="F224" s="1"/>
      <c r="G224" s="1"/>
      <c r="J224" s="143"/>
    </row>
    <row r="225" spans="1:11" ht="15" x14ac:dyDescent="0.25">
      <c r="A225" s="1"/>
      <c r="B225" s="1"/>
      <c r="C225" s="1"/>
      <c r="D225" s="1"/>
      <c r="E225" s="1"/>
      <c r="F225" s="1"/>
      <c r="G225" s="1"/>
      <c r="J225" s="142"/>
    </row>
    <row r="227" spans="1:11" x14ac:dyDescent="0.2">
      <c r="K227" s="143"/>
    </row>
  </sheetData>
  <autoFilter ref="A9:H223" xr:uid="{00000000-0009-0000-0000-000002000000}"/>
  <mergeCells count="1">
    <mergeCell ref="A2:G2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I35"/>
  <sheetViews>
    <sheetView topLeftCell="A10" workbookViewId="0">
      <selection activeCell="E23" sqref="E23"/>
    </sheetView>
  </sheetViews>
  <sheetFormatPr baseColWidth="10" defaultRowHeight="15" x14ac:dyDescent="0.25"/>
  <cols>
    <col min="1" max="1" width="47.7109375" customWidth="1"/>
    <col min="2" max="2" width="14.85546875" customWidth="1"/>
  </cols>
  <sheetData>
    <row r="10" spans="1:4" x14ac:dyDescent="0.25">
      <c r="A10" s="208" t="s">
        <v>207</v>
      </c>
      <c r="B10" s="208"/>
    </row>
    <row r="11" spans="1:4" x14ac:dyDescent="0.25">
      <c r="A11" s="208" t="s">
        <v>208</v>
      </c>
      <c r="B11" s="208"/>
    </row>
    <row r="12" spans="1:4" x14ac:dyDescent="0.25">
      <c r="A12" s="153"/>
      <c r="B12" s="130"/>
    </row>
    <row r="13" spans="1:4" x14ac:dyDescent="0.25">
      <c r="A13" s="208" t="s">
        <v>236</v>
      </c>
      <c r="B13" s="208"/>
    </row>
    <row r="14" spans="1:4" x14ac:dyDescent="0.25">
      <c r="A14" s="153"/>
      <c r="B14" s="130"/>
      <c r="C14" s="170"/>
      <c r="D14" s="170"/>
    </row>
    <row r="15" spans="1:4" x14ac:dyDescent="0.25">
      <c r="A15" s="153"/>
      <c r="B15" s="130"/>
      <c r="C15" s="171"/>
      <c r="D15" s="171"/>
    </row>
    <row r="16" spans="1:4" x14ac:dyDescent="0.25">
      <c r="A16" s="208" t="s">
        <v>239</v>
      </c>
      <c r="B16" s="208"/>
      <c r="C16" s="171"/>
      <c r="D16" s="171"/>
    </row>
    <row r="17" spans="1:9" x14ac:dyDescent="0.25">
      <c r="C17" s="171"/>
      <c r="D17" s="171"/>
    </row>
    <row r="18" spans="1:9" ht="15.75" thickBot="1" x14ac:dyDescent="0.3">
      <c r="C18" s="172"/>
      <c r="D18" s="172"/>
    </row>
    <row r="19" spans="1:9" ht="15.75" thickBot="1" x14ac:dyDescent="0.3">
      <c r="A19" s="135" t="s">
        <v>209</v>
      </c>
      <c r="B19" s="135" t="s">
        <v>210</v>
      </c>
      <c r="C19" s="173"/>
      <c r="D19" s="173"/>
    </row>
    <row r="20" spans="1:9" ht="15.75" thickBot="1" x14ac:dyDescent="0.3">
      <c r="C20" s="172"/>
      <c r="D20" s="172"/>
    </row>
    <row r="21" spans="1:9" x14ac:dyDescent="0.25">
      <c r="A21" s="131" t="s">
        <v>211</v>
      </c>
      <c r="B21" s="131">
        <v>0</v>
      </c>
      <c r="C21" s="170"/>
      <c r="D21" s="170"/>
    </row>
    <row r="22" spans="1:9" x14ac:dyDescent="0.25">
      <c r="A22" s="132" t="s">
        <v>212</v>
      </c>
      <c r="B22" s="132">
        <v>0</v>
      </c>
      <c r="C22" s="171"/>
      <c r="D22" s="172"/>
    </row>
    <row r="23" spans="1:9" ht="15.75" thickBot="1" x14ac:dyDescent="0.3">
      <c r="A23" s="133" t="s">
        <v>213</v>
      </c>
      <c r="B23" s="134">
        <v>530</v>
      </c>
      <c r="C23" s="171"/>
      <c r="D23" s="174"/>
    </row>
    <row r="24" spans="1:9" x14ac:dyDescent="0.25">
      <c r="A24" s="139"/>
      <c r="C24" s="171"/>
      <c r="D24" s="174"/>
      <c r="E24" s="142">
        <f>B29+B32</f>
        <v>1356</v>
      </c>
    </row>
    <row r="25" spans="1:9" x14ac:dyDescent="0.25">
      <c r="A25" s="140" t="s">
        <v>214</v>
      </c>
    </row>
    <row r="26" spans="1:9" ht="15.75" thickBot="1" x14ac:dyDescent="0.3">
      <c r="A26" s="139"/>
      <c r="C26" s="169"/>
      <c r="D26" s="169"/>
    </row>
    <row r="27" spans="1:9" x14ac:dyDescent="0.25">
      <c r="A27" s="131" t="s">
        <v>215</v>
      </c>
      <c r="B27" s="131">
        <v>0</v>
      </c>
      <c r="I27" s="145"/>
    </row>
    <row r="28" spans="1:9" x14ac:dyDescent="0.25">
      <c r="A28" s="132" t="s">
        <v>216</v>
      </c>
      <c r="B28" s="136">
        <v>530</v>
      </c>
    </row>
    <row r="29" spans="1:9" ht="15.75" thickBot="1" x14ac:dyDescent="0.3">
      <c r="A29" s="133" t="s">
        <v>217</v>
      </c>
      <c r="B29" s="134">
        <v>424</v>
      </c>
    </row>
    <row r="30" spans="1:9" x14ac:dyDescent="0.25">
      <c r="A30" s="139"/>
    </row>
    <row r="31" spans="1:9" ht="15.75" thickBot="1" x14ac:dyDescent="0.3">
      <c r="A31" s="139"/>
    </row>
    <row r="32" spans="1:9" ht="15.75" thickBot="1" x14ac:dyDescent="0.3">
      <c r="A32" s="137" t="s">
        <v>218</v>
      </c>
      <c r="B32" s="138">
        <v>932</v>
      </c>
    </row>
    <row r="33" spans="1:2" x14ac:dyDescent="0.25">
      <c r="A33" s="139"/>
    </row>
    <row r="34" spans="1:2" ht="15.75" thickBot="1" x14ac:dyDescent="0.3">
      <c r="A34" s="139"/>
    </row>
    <row r="35" spans="1:2" ht="15.75" thickBot="1" x14ac:dyDescent="0.3">
      <c r="A35" s="135" t="s">
        <v>219</v>
      </c>
      <c r="B35" s="141">
        <f>B32+B29+B28</f>
        <v>1886</v>
      </c>
    </row>
  </sheetData>
  <mergeCells count="4">
    <mergeCell ref="A10:B10"/>
    <mergeCell ref="A11:B11"/>
    <mergeCell ref="A13:B13"/>
    <mergeCell ref="A16:B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LFI 2024 Directs</vt:lpstr>
      <vt:lpstr>LFI 2025 Directs + Avalisés (2</vt:lpstr>
      <vt:lpstr>JANVIER 2025</vt:lpstr>
      <vt:lpstr>TOFE JANVIER 2025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Kamalifabien123@outlook.com</dc:creator>
  <cp:lastModifiedBy>Djibril Aboubaker</cp:lastModifiedBy>
  <cp:lastPrinted>2024-10-27T15:56:13Z</cp:lastPrinted>
  <dcterms:created xsi:type="dcterms:W3CDTF">2023-10-30T06:16:32Z</dcterms:created>
  <dcterms:modified xsi:type="dcterms:W3CDTF">2025-05-27T12:28:30Z</dcterms:modified>
</cp:coreProperties>
</file>